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22154\Desktop\油水分離槽＿決裁\"/>
    </mc:Choice>
  </mc:AlternateContent>
  <bookViews>
    <workbookView xWindow="-105" yWindow="-105" windowWidth="22785" windowHeight="14535" activeTab="2"/>
  </bookViews>
  <sheets>
    <sheet name="①工場製造阻集器の容量等算定" sheetId="1" r:id="rId1"/>
    <sheet name="②現場施工阻集器の容量等算定" sheetId="5" r:id="rId2"/>
    <sheet name="③流量調整制御の方法と削孔径の選定" sheetId="6" r:id="rId3"/>
  </sheets>
  <definedNames>
    <definedName name="_xlnm._FilterDatabase" localSheetId="0" hidden="1">①工場製造阻集器の容量等算定!$N$9:$Q$13</definedName>
    <definedName name="_xlnm._FilterDatabase" localSheetId="1" hidden="1">②現場施工阻集器の容量等算定!$N$9:$Q$13</definedName>
    <definedName name="_xlnm.Print_Area" localSheetId="0">①工場製造阻集器の容量等算定!$A$1:$R$99</definedName>
    <definedName name="_xlnm.Print_Area" localSheetId="1">②現場施工阻集器の容量等算定!$A$1:$R$150</definedName>
    <definedName name="_xlnm.Print_Area" localSheetId="2">③流量調整制御の方法と削孔径の選定!$A$1:$P$43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2" i="5"/>
  <c r="I13" i="1" l="1"/>
  <c r="I11" i="1"/>
  <c r="I10" i="1"/>
  <c r="I9" i="1"/>
  <c r="I11" i="5"/>
  <c r="I9" i="5"/>
  <c r="I13" i="5"/>
  <c r="Q91" i="5" l="1"/>
  <c r="S118" i="5" l="1"/>
  <c r="S117" i="5"/>
  <c r="S65" i="1"/>
  <c r="S64" i="1"/>
  <c r="I130" i="5" l="1"/>
  <c r="E111" i="5"/>
  <c r="F111" i="5" s="1"/>
  <c r="E110" i="5"/>
  <c r="E109" i="5"/>
  <c r="E108" i="5"/>
  <c r="E107" i="5"/>
  <c r="E106" i="5"/>
  <c r="E105" i="5"/>
  <c r="E104" i="5"/>
  <c r="E103" i="5"/>
  <c r="E100" i="5"/>
  <c r="F100" i="5" s="1"/>
  <c r="E99" i="5"/>
  <c r="E98" i="5"/>
  <c r="E97" i="5"/>
  <c r="E96" i="5"/>
  <c r="E95" i="5"/>
  <c r="E94" i="5"/>
  <c r="E93" i="5"/>
  <c r="I88" i="5"/>
  <c r="I74" i="1"/>
  <c r="F64" i="5" l="1"/>
  <c r="E63" i="5"/>
  <c r="E62" i="5" l="1"/>
  <c r="E61" i="5"/>
  <c r="E60" i="5"/>
  <c r="E59" i="5"/>
  <c r="E58" i="5"/>
  <c r="E57" i="5"/>
  <c r="E56" i="5"/>
  <c r="E55" i="5"/>
  <c r="E54" i="5"/>
  <c r="L70" i="5"/>
  <c r="K70" i="5"/>
  <c r="I36" i="5"/>
  <c r="I35" i="5"/>
  <c r="L34" i="5"/>
  <c r="K34" i="5"/>
  <c r="I10" i="5"/>
  <c r="I8" i="5" s="1"/>
  <c r="I36" i="1"/>
  <c r="K50" i="1"/>
  <c r="L50" i="1"/>
  <c r="I35" i="1"/>
  <c r="L34" i="1"/>
  <c r="K34" i="1"/>
  <c r="D31" i="6" l="1"/>
  <c r="I70" i="5"/>
  <c r="I69" i="5" s="1"/>
  <c r="I34" i="5"/>
  <c r="I33" i="5" s="1"/>
  <c r="I8" i="1"/>
  <c r="I50" i="1"/>
  <c r="I49" i="1" s="1"/>
  <c r="I34" i="1"/>
  <c r="I33" i="1" s="1"/>
  <c r="I72" i="1" s="1"/>
  <c r="R72" i="1" s="1"/>
  <c r="I73" i="1" l="1"/>
  <c r="R73" i="1" s="1"/>
  <c r="D30" i="6"/>
  <c r="I27" i="6" s="1"/>
  <c r="I29" i="6" s="1"/>
  <c r="I26" i="6" s="1"/>
  <c r="I71" i="1"/>
  <c r="R71" i="1" s="1"/>
  <c r="I49" i="5"/>
  <c r="I53" i="5" s="1"/>
  <c r="F63" i="5" s="1"/>
  <c r="F61" i="5" l="1"/>
  <c r="F62" i="5"/>
  <c r="J53" i="5"/>
  <c r="F59" i="5"/>
  <c r="F55" i="5"/>
  <c r="F56" i="5"/>
  <c r="F53" i="5"/>
  <c r="F57" i="5"/>
  <c r="F58" i="5"/>
  <c r="F54" i="5"/>
  <c r="F60" i="5"/>
  <c r="G53" i="5" l="1"/>
  <c r="I50" i="5" s="1"/>
  <c r="I48" i="5" s="1"/>
  <c r="P94" i="5" s="1"/>
  <c r="F92" i="5" l="1"/>
  <c r="Q94" i="5"/>
  <c r="F105" i="5"/>
  <c r="F109" i="5"/>
  <c r="F104" i="5"/>
  <c r="F96" i="5"/>
  <c r="F99" i="5"/>
  <c r="F98" i="5"/>
  <c r="F93" i="5"/>
  <c r="F94" i="5"/>
  <c r="F107" i="5"/>
  <c r="F95" i="5"/>
  <c r="F97" i="5"/>
  <c r="F103" i="5"/>
  <c r="F108" i="5"/>
  <c r="F110" i="5"/>
  <c r="F106" i="5"/>
  <c r="I82" i="5"/>
  <c r="I128" i="5" s="1"/>
  <c r="R128" i="5" s="1"/>
  <c r="H92" i="5" l="1"/>
  <c r="H103" i="5"/>
  <c r="H93" i="5" s="1"/>
  <c r="Q95" i="5" s="1"/>
  <c r="I89" i="5" s="1"/>
  <c r="I87" i="5" l="1"/>
  <c r="I129" i="5" s="1"/>
  <c r="R129" i="5" s="1"/>
</calcChain>
</file>

<file path=xl/comments1.xml><?xml version="1.0" encoding="utf-8"?>
<comments xmlns="http://schemas.openxmlformats.org/spreadsheetml/2006/main">
  <authors>
    <author>Windows ユーザー</author>
    <author>chiro</author>
  </authors>
  <commentList>
    <comment ref="P9" authorId="0" shape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阻集器へ流入する排水について、流入元が洗車機（門型洗車機・小型洗車機）のみの場合は「０」を選択してください。
洗車機以外に水栓からの排水も阻集器へ流入する場合は、適切な使用水栓口径を選択してください。</t>
        </r>
      </text>
    </comment>
    <comment ref="P10" authorId="1" shape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洗車機のカタログ等に記載されている流量を入れてください。
水栓のみ使用される場合（洗車機を使用しない場合）は「０」と記入してください。</t>
        </r>
      </text>
    </comment>
    <comment ref="P11" authorId="0" shape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阻集器へ流入する排水について、流入元が洗車機（門型洗車機・小型洗車機）のみの場合は「０」を選択してください。
洗車機以外に水栓からの排水も阻集器へ流入する場合は、使用する水栓個数を選択してください。</t>
        </r>
      </text>
    </comment>
    <comment ref="P12" authorId="0" shape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水栓のみ使用される場合（洗車機を使用しない場合）は「０」と記入してください。</t>
        </r>
      </text>
    </comment>
    <comment ref="P13" authorId="0" shape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阻集器へ流入する排水について、流入元が洗車機（門型洗車機・小型洗車機）のみの場合は「０」を選択してください。
洗車機以外に水栓からの排水も阻集器へ流入する場合は、適切な使用水圧を選択してください。</t>
        </r>
      </text>
    </comment>
    <comment ref="P36" authorId="1" shape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使用者と打ち合わせて決定してください。</t>
        </r>
      </text>
    </comment>
    <comment ref="P37" authorId="1" shape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使用者と打ち合わせて決定してください。</t>
        </r>
      </text>
    </comment>
  </commentList>
</comments>
</file>

<file path=xl/comments2.xml><?xml version="1.0" encoding="utf-8"?>
<comments xmlns="http://schemas.openxmlformats.org/spreadsheetml/2006/main">
  <authors>
    <author>Windows ユーザー</author>
    <author>chiro</author>
  </authors>
  <commentList>
    <comment ref="P9" authorId="0" shape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阻集器へ流入する排水について、流入元が洗車機（門型洗車機・小型洗車機）のみの場合は「０」を選択してください。
洗車機以外に水栓からの排水も阻集器へ流入する場合は、適切な使用水栓口径を選択してください。</t>
        </r>
      </text>
    </comment>
    <comment ref="P10" authorId="1" shape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洗車機のカタログ等に記載されている流量を入れてください。
水栓のみ使用される場合（洗車機を使用しない場合）は「０」と記入してください。</t>
        </r>
      </text>
    </comment>
    <comment ref="P11" authorId="0" shape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阻集器へ流入する排水について、流入元が洗車機（門型洗車機・小型洗車機）のみの場合は「０」を選択してください。
洗車機以外に水栓からの排水も阻集器へ流入する場合は、使用する水栓個数を選択してください。</t>
        </r>
      </text>
    </comment>
    <comment ref="P12" authorId="0" shape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水栓のみ使用される場合（洗車機を使用しない場合）は「０」と記入してください。</t>
        </r>
      </text>
    </comment>
    <comment ref="P13" authorId="0" shape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阻集器へ流入する排水について、流入元が洗車機（門型洗車機・小型洗車機）のみの場合は「０」を選択してください。
洗車機以外に水栓からの排水も阻集器へ流入する場合は、適切な使用水圧を選択してください。</t>
        </r>
      </text>
    </comment>
    <comment ref="P36" authorId="0" shape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使用者と打ち合わせて決定してください。</t>
        </r>
      </text>
    </comment>
    <comment ref="P37" authorId="0" shapeId="0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使用者と打ち合わせて決定してください。</t>
        </r>
      </text>
    </comment>
  </commentList>
</comments>
</file>

<file path=xl/sharedStrings.xml><?xml version="1.0" encoding="utf-8"?>
<sst xmlns="http://schemas.openxmlformats.org/spreadsheetml/2006/main" count="413" uniqueCount="190">
  <si>
    <t>Q</t>
    <phoneticPr fontId="1"/>
  </si>
  <si>
    <t>①</t>
    <phoneticPr fontId="1"/>
  </si>
  <si>
    <t>②</t>
    <phoneticPr fontId="1"/>
  </si>
  <si>
    <t>③</t>
    <phoneticPr fontId="1"/>
  </si>
  <si>
    <t>α</t>
    <phoneticPr fontId="1"/>
  </si>
  <si>
    <t>④</t>
    <phoneticPr fontId="1"/>
  </si>
  <si>
    <t>⑤</t>
    <phoneticPr fontId="1"/>
  </si>
  <si>
    <t>⑥</t>
    <phoneticPr fontId="1"/>
  </si>
  <si>
    <t>１．流入流量Qの計算</t>
    <phoneticPr fontId="1"/>
  </si>
  <si>
    <r>
      <t>Qm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1</t>
    </r>
    <phoneticPr fontId="1"/>
  </si>
  <si>
    <r>
      <t>Qm</t>
    </r>
    <r>
      <rPr>
        <b/>
        <vertAlign val="subscript"/>
        <sz val="10"/>
        <color theme="1"/>
        <rFont val="游ゴシック"/>
        <family val="3"/>
        <charset val="128"/>
        <scheme val="minor"/>
      </rPr>
      <t xml:space="preserve">2 </t>
    </r>
    <phoneticPr fontId="1"/>
  </si>
  <si>
    <r>
      <t>n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1</t>
    </r>
    <phoneticPr fontId="1"/>
  </si>
  <si>
    <r>
      <t>n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2</t>
    </r>
    <phoneticPr fontId="1"/>
  </si>
  <si>
    <t>使用水栓口径</t>
    <rPh sb="0" eb="2">
      <t>シヨウ</t>
    </rPh>
    <rPh sb="2" eb="4">
      <t>スイセン</t>
    </rPh>
    <rPh sb="4" eb="6">
      <t>コウケイ</t>
    </rPh>
    <phoneticPr fontId="1"/>
  </si>
  <si>
    <t>洗車機流量</t>
    <rPh sb="0" eb="3">
      <t>センシャキ</t>
    </rPh>
    <rPh sb="3" eb="5">
      <t>リュウリョウ</t>
    </rPh>
    <phoneticPr fontId="1"/>
  </si>
  <si>
    <t>水栓個数</t>
    <rPh sb="0" eb="2">
      <t>スイセン</t>
    </rPh>
    <rPh sb="2" eb="4">
      <t>コスウ</t>
    </rPh>
    <phoneticPr fontId="1"/>
  </si>
  <si>
    <t>洗車機台数</t>
    <rPh sb="0" eb="3">
      <t>センシャキ</t>
    </rPh>
    <rPh sb="3" eb="5">
      <t>ダイスウ</t>
    </rPh>
    <phoneticPr fontId="1"/>
  </si>
  <si>
    <t>使用水圧</t>
    <rPh sb="0" eb="2">
      <t>シヨウ</t>
    </rPh>
    <rPh sb="2" eb="4">
      <t>スイアツ</t>
    </rPh>
    <phoneticPr fontId="1"/>
  </si>
  <si>
    <t>mm</t>
    <phoneticPr fontId="1"/>
  </si>
  <si>
    <t>ℓ/min</t>
    <phoneticPr fontId="1"/>
  </si>
  <si>
    <t>個</t>
    <rPh sb="0" eb="1">
      <t>コ</t>
    </rPh>
    <phoneticPr fontId="1"/>
  </si>
  <si>
    <t>台</t>
    <rPh sb="0" eb="1">
      <t>ダイ</t>
    </rPh>
    <phoneticPr fontId="1"/>
  </si>
  <si>
    <t>Mpa</t>
    <phoneticPr fontId="1"/>
  </si>
  <si>
    <t>口径</t>
    <rPh sb="0" eb="2">
      <t>コウケイ</t>
    </rPh>
    <phoneticPr fontId="1"/>
  </si>
  <si>
    <t>流量</t>
    <rPh sb="0" eb="2">
      <t>リュウリョウ</t>
    </rPh>
    <phoneticPr fontId="1"/>
  </si>
  <si>
    <t>倍</t>
    <rPh sb="0" eb="1">
      <t>バイ</t>
    </rPh>
    <phoneticPr fontId="1"/>
  </si>
  <si>
    <t>水圧</t>
    <rPh sb="0" eb="2">
      <t>スイアツ</t>
    </rPh>
    <phoneticPr fontId="1"/>
  </si>
  <si>
    <r>
      <t>Q ＝（Qm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1</t>
    </r>
    <r>
      <rPr>
        <b/>
        <sz val="10"/>
        <color theme="1"/>
        <rFont val="游ゴシック"/>
        <family val="3"/>
        <charset val="128"/>
        <scheme val="minor"/>
      </rPr>
      <t>×n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1</t>
    </r>
    <r>
      <rPr>
        <b/>
        <sz val="10"/>
        <color theme="1"/>
        <rFont val="游ゴシック"/>
        <family val="3"/>
        <charset val="128"/>
        <scheme val="minor"/>
      </rPr>
      <t>）×α＋Qm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2</t>
    </r>
    <r>
      <rPr>
        <b/>
        <sz val="10"/>
        <color theme="1"/>
        <rFont val="游ゴシック"/>
        <family val="3"/>
        <charset val="128"/>
        <scheme val="minor"/>
      </rPr>
      <t>×n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2</t>
    </r>
    <phoneticPr fontId="1"/>
  </si>
  <si>
    <r>
      <t>Ｏ ＝ Ｏ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n</t>
    </r>
    <r>
      <rPr>
        <b/>
        <sz val="10"/>
        <color theme="1"/>
        <rFont val="游ゴシック"/>
        <family val="3"/>
        <charset val="128"/>
        <scheme val="minor"/>
      </rPr>
      <t>×N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d</t>
    </r>
    <r>
      <rPr>
        <b/>
        <sz val="10"/>
        <color theme="1"/>
        <rFont val="游ゴシック"/>
        <family val="3"/>
        <charset val="128"/>
        <scheme val="minor"/>
      </rPr>
      <t>×ｉ×Ｃ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1</t>
    </r>
    <phoneticPr fontId="1"/>
  </si>
  <si>
    <t>O</t>
    <phoneticPr fontId="1"/>
  </si>
  <si>
    <t>i</t>
    <phoneticPr fontId="1"/>
  </si>
  <si>
    <r>
      <t>O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n</t>
    </r>
    <phoneticPr fontId="1"/>
  </si>
  <si>
    <r>
      <t>N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d</t>
    </r>
    <phoneticPr fontId="1"/>
  </si>
  <si>
    <r>
      <t>C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1</t>
    </r>
    <phoneticPr fontId="1"/>
  </si>
  <si>
    <t>日</t>
    <rPh sb="0" eb="1">
      <t>ニチ</t>
    </rPh>
    <phoneticPr fontId="1"/>
  </si>
  <si>
    <t>1日の洗車台数</t>
    <rPh sb="1" eb="2">
      <t>ニチ</t>
    </rPh>
    <rPh sb="3" eb="7">
      <t>センシャダイスウ</t>
    </rPh>
    <phoneticPr fontId="1"/>
  </si>
  <si>
    <t>洗車種別</t>
    <rPh sb="0" eb="2">
      <t>センシャ</t>
    </rPh>
    <rPh sb="2" eb="4">
      <t>シュベツ</t>
    </rPh>
    <phoneticPr fontId="1"/>
  </si>
  <si>
    <t>洗車する車両</t>
    <rPh sb="0" eb="2">
      <t>センシャ</t>
    </rPh>
    <rPh sb="4" eb="6">
      <t>シャリョウ</t>
    </rPh>
    <phoneticPr fontId="1"/>
  </si>
  <si>
    <t>水洗い</t>
    <rPh sb="0" eb="2">
      <t>ミズアラ</t>
    </rPh>
    <phoneticPr fontId="1"/>
  </si>
  <si>
    <t>小型洗車機</t>
    <rPh sb="0" eb="2">
      <t>コガタ</t>
    </rPh>
    <rPh sb="2" eb="5">
      <t>センシャキ</t>
    </rPh>
    <phoneticPr fontId="1"/>
  </si>
  <si>
    <t>門型洗車機_水洗い洗車</t>
    <rPh sb="0" eb="2">
      <t>モンガタ</t>
    </rPh>
    <rPh sb="2" eb="5">
      <t>センシャキ</t>
    </rPh>
    <rPh sb="6" eb="8">
      <t>ミズアラ</t>
    </rPh>
    <rPh sb="9" eb="11">
      <t>センシャ</t>
    </rPh>
    <phoneticPr fontId="1"/>
  </si>
  <si>
    <t>門型洗車機_ワックス洗車</t>
    <rPh sb="0" eb="2">
      <t>モンガタ</t>
    </rPh>
    <rPh sb="2" eb="5">
      <t>センシャキ</t>
    </rPh>
    <rPh sb="10" eb="12">
      <t>センシャ</t>
    </rPh>
    <phoneticPr fontId="1"/>
  </si>
  <si>
    <t>洗車機</t>
    <rPh sb="0" eb="3">
      <t>センシャキ</t>
    </rPh>
    <phoneticPr fontId="1"/>
  </si>
  <si>
    <t>オイル</t>
    <phoneticPr fontId="1"/>
  </si>
  <si>
    <t>車</t>
    <rPh sb="0" eb="1">
      <t>クルマ</t>
    </rPh>
    <phoneticPr fontId="1"/>
  </si>
  <si>
    <t>普通車</t>
    <rPh sb="0" eb="3">
      <t>フツウシャ</t>
    </rPh>
    <phoneticPr fontId="1"/>
  </si>
  <si>
    <t>大型車</t>
    <rPh sb="0" eb="3">
      <t>オオガタシャ</t>
    </rPh>
    <phoneticPr fontId="1"/>
  </si>
  <si>
    <t>ℓ</t>
    <phoneticPr fontId="1"/>
  </si>
  <si>
    <t xml:space="preserve">２．オイル阻集量Oの計算 </t>
    <phoneticPr fontId="1"/>
  </si>
  <si>
    <t>３．土砂たい積量Sの計算</t>
    <phoneticPr fontId="1"/>
  </si>
  <si>
    <t>S</t>
    <phoneticPr fontId="1"/>
  </si>
  <si>
    <r>
      <t>S ＝ S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n</t>
    </r>
    <r>
      <rPr>
        <b/>
        <sz val="10"/>
        <color theme="1"/>
        <rFont val="游ゴシック"/>
        <family val="3"/>
        <charset val="128"/>
        <scheme val="minor"/>
      </rPr>
      <t>×N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d</t>
    </r>
    <r>
      <rPr>
        <b/>
        <sz val="10"/>
        <color theme="1"/>
        <rFont val="游ゴシック"/>
        <family val="3"/>
        <charset val="128"/>
        <scheme val="minor"/>
      </rPr>
      <t>×ｉ</t>
    </r>
    <phoneticPr fontId="1"/>
  </si>
  <si>
    <r>
      <t>S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n</t>
    </r>
    <phoneticPr fontId="1"/>
  </si>
  <si>
    <t>４．雨水流入流量Rの計算</t>
    <phoneticPr fontId="1"/>
  </si>
  <si>
    <t>R</t>
    <phoneticPr fontId="1"/>
  </si>
  <si>
    <t>A</t>
    <phoneticPr fontId="1"/>
  </si>
  <si>
    <t>I</t>
    <phoneticPr fontId="1"/>
  </si>
  <si>
    <t>：流入流量</t>
    <phoneticPr fontId="1"/>
  </si>
  <si>
    <t>：水栓を使用する場合の流量</t>
    <phoneticPr fontId="1"/>
  </si>
  <si>
    <t>：洗車機を使用する場合の流量</t>
    <phoneticPr fontId="1"/>
  </si>
  <si>
    <t>：水栓個数に対する同時使用水量比</t>
    <phoneticPr fontId="1"/>
  </si>
  <si>
    <t>：洗車機台数に対する同時使用水量比</t>
    <phoneticPr fontId="1"/>
  </si>
  <si>
    <t>：使用水圧を考慮した割増率</t>
    <phoneticPr fontId="1"/>
  </si>
  <si>
    <t>：オイル阻集量</t>
    <phoneticPr fontId="1"/>
  </si>
  <si>
    <t>：車１台あたりのオイル量</t>
    <phoneticPr fontId="1"/>
  </si>
  <si>
    <t>：１日当たりの洗車台数</t>
    <phoneticPr fontId="1"/>
  </si>
  <si>
    <t>：掃除の周期</t>
    <phoneticPr fontId="1"/>
  </si>
  <si>
    <t>：土砂たい積量</t>
    <phoneticPr fontId="1"/>
  </si>
  <si>
    <t>：車１台あたりの土砂たい積量</t>
    <phoneticPr fontId="1"/>
  </si>
  <si>
    <r>
      <t>m</t>
    </r>
    <r>
      <rPr>
        <b/>
        <vertAlign val="superscript"/>
        <sz val="10"/>
        <color theme="1"/>
        <rFont val="游ゴシック"/>
        <family val="3"/>
        <charset val="128"/>
        <scheme val="minor"/>
      </rPr>
      <t>2</t>
    </r>
    <phoneticPr fontId="1"/>
  </si>
  <si>
    <t>mm/h</t>
    <phoneticPr fontId="1"/>
  </si>
  <si>
    <t>：雨水流入流量</t>
    <phoneticPr fontId="1"/>
  </si>
  <si>
    <t>：阻集器に流入する集水面積</t>
    <phoneticPr fontId="1"/>
  </si>
  <si>
    <t>：当該地域の最大雨量（または100）</t>
    <phoneticPr fontId="1"/>
  </si>
  <si>
    <t>最大雨量</t>
    <rPh sb="0" eb="2">
      <t>サイダイ</t>
    </rPh>
    <rPh sb="2" eb="4">
      <t>ウリョウ</t>
    </rPh>
    <phoneticPr fontId="1"/>
  </si>
  <si>
    <t>集水面積</t>
    <phoneticPr fontId="1"/>
  </si>
  <si>
    <t>R ＝ １×（A/0.6）×（I/100）</t>
    <phoneticPr fontId="1"/>
  </si>
  <si>
    <t>許容オイル阻集量</t>
    <phoneticPr fontId="1"/>
  </si>
  <si>
    <t>許容流入流量</t>
    <rPh sb="0" eb="4">
      <t>キョヨウリュウニュウ</t>
    </rPh>
    <rPh sb="4" eb="6">
      <t>リュウリョウ</t>
    </rPh>
    <phoneticPr fontId="1"/>
  </si>
  <si>
    <t>許容土砂たい
積量</t>
    <phoneticPr fontId="1"/>
  </si>
  <si>
    <r>
      <t>Ｏ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V</t>
    </r>
    <r>
      <rPr>
        <b/>
        <sz val="10"/>
        <color theme="1"/>
        <rFont val="游ゴシック"/>
        <family val="3"/>
        <charset val="128"/>
        <scheme val="minor"/>
      </rPr>
      <t xml:space="preserve"> ＝ Ｏ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n</t>
    </r>
    <r>
      <rPr>
        <b/>
        <sz val="10"/>
        <color theme="1"/>
        <rFont val="游ゴシック"/>
        <family val="3"/>
        <charset val="128"/>
        <scheme val="minor"/>
      </rPr>
      <t>×N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d</t>
    </r>
    <r>
      <rPr>
        <b/>
        <sz val="10"/>
        <color theme="1"/>
        <rFont val="游ゴシック"/>
        <family val="3"/>
        <charset val="128"/>
        <scheme val="minor"/>
      </rPr>
      <t>×ｉ×Ｃ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1</t>
    </r>
    <phoneticPr fontId="1"/>
  </si>
  <si>
    <r>
      <t>O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V</t>
    </r>
    <phoneticPr fontId="1"/>
  </si>
  <si>
    <r>
      <t>Ｏ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S</t>
    </r>
    <r>
      <rPr>
        <b/>
        <sz val="10"/>
        <color theme="1"/>
        <rFont val="游ゴシック"/>
        <family val="3"/>
        <charset val="128"/>
        <scheme val="minor"/>
      </rPr>
      <t xml:space="preserve"> ＝ Q×T</t>
    </r>
    <phoneticPr fontId="1"/>
  </si>
  <si>
    <r>
      <t>３．オイル及び土砂分離層容量O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S</t>
    </r>
    <r>
      <rPr>
        <b/>
        <sz val="10"/>
        <color theme="1"/>
        <rFont val="游ゴシック"/>
        <family val="3"/>
        <charset val="128"/>
        <scheme val="minor"/>
      </rPr>
      <t xml:space="preserve">の計算 </t>
    </r>
    <phoneticPr fontId="1"/>
  </si>
  <si>
    <r>
      <t>O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S</t>
    </r>
    <phoneticPr fontId="1"/>
  </si>
  <si>
    <t>T</t>
    <phoneticPr fontId="1"/>
  </si>
  <si>
    <t>：流入流量</t>
    <rPh sb="1" eb="5">
      <t>リュウニュウリュウリョウ</t>
    </rPh>
    <phoneticPr fontId="1"/>
  </si>
  <si>
    <t>：滞留時間</t>
    <phoneticPr fontId="1"/>
  </si>
  <si>
    <t>min</t>
    <phoneticPr fontId="1"/>
  </si>
  <si>
    <t>：オイル及び土砂分離層容量</t>
    <phoneticPr fontId="1"/>
  </si>
  <si>
    <t>流入</t>
    <rPh sb="0" eb="2">
      <t>リュウニュウ</t>
    </rPh>
    <phoneticPr fontId="1"/>
  </si>
  <si>
    <t>時間</t>
    <rPh sb="0" eb="2">
      <t>ジカン</t>
    </rPh>
    <phoneticPr fontId="1"/>
  </si>
  <si>
    <r>
      <t>：定数（10</t>
    </r>
    <r>
      <rPr>
        <b/>
        <vertAlign val="superscript"/>
        <sz val="10"/>
        <color theme="1"/>
        <rFont val="游ゴシック"/>
        <family val="3"/>
        <charset val="128"/>
        <scheme val="minor"/>
      </rPr>
      <t>-3</t>
    </r>
    <r>
      <rPr>
        <b/>
        <sz val="10"/>
        <color theme="1"/>
        <rFont val="游ゴシック"/>
        <family val="3"/>
        <charset val="128"/>
        <scheme val="minor"/>
      </rPr>
      <t>）</t>
    </r>
    <phoneticPr fontId="1"/>
  </si>
  <si>
    <r>
      <t>S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V</t>
    </r>
    <r>
      <rPr>
        <b/>
        <sz val="10"/>
        <color theme="1"/>
        <rFont val="游ゴシック"/>
        <family val="3"/>
        <charset val="128"/>
        <scheme val="minor"/>
      </rPr>
      <t xml:space="preserve"> ＝ S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n</t>
    </r>
    <r>
      <rPr>
        <b/>
        <sz val="10"/>
        <color theme="1"/>
        <rFont val="游ゴシック"/>
        <family val="3"/>
        <charset val="128"/>
        <scheme val="minor"/>
      </rPr>
      <t>×N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d</t>
    </r>
    <r>
      <rPr>
        <b/>
        <sz val="10"/>
        <color theme="1"/>
        <rFont val="游ゴシック"/>
        <family val="3"/>
        <charset val="128"/>
        <scheme val="minor"/>
      </rPr>
      <t>×ｉ</t>
    </r>
    <phoneticPr fontId="1"/>
  </si>
  <si>
    <r>
      <t>S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V</t>
    </r>
    <phoneticPr fontId="1"/>
  </si>
  <si>
    <t>５．阻集器実容量Vの計算</t>
    <rPh sb="2" eb="5">
      <t>ソシュウキ</t>
    </rPh>
    <rPh sb="5" eb="6">
      <t>ジツ</t>
    </rPh>
    <rPh sb="6" eb="8">
      <t>ヨウリョウ</t>
    </rPh>
    <rPh sb="10" eb="12">
      <t>ケイサン</t>
    </rPh>
    <phoneticPr fontId="1"/>
  </si>
  <si>
    <r>
      <t>V ＝ O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V</t>
    </r>
    <r>
      <rPr>
        <b/>
        <sz val="10"/>
        <color theme="1"/>
        <rFont val="游ゴシック"/>
        <family val="3"/>
        <charset val="128"/>
        <scheme val="minor"/>
      </rPr>
      <t>＋O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S</t>
    </r>
    <r>
      <rPr>
        <b/>
        <sz val="10"/>
        <color theme="1"/>
        <rFont val="游ゴシック"/>
        <family val="3"/>
        <charset val="128"/>
        <scheme val="minor"/>
      </rPr>
      <t>＋S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V</t>
    </r>
    <phoneticPr fontId="1"/>
  </si>
  <si>
    <t>V</t>
    <phoneticPr fontId="1"/>
  </si>
  <si>
    <t>：阻集器実容量</t>
    <rPh sb="1" eb="4">
      <t>ソシュウキ</t>
    </rPh>
    <rPh sb="4" eb="7">
      <t>ジツヨウリョウ</t>
    </rPh>
    <phoneticPr fontId="1"/>
  </si>
  <si>
    <t>使用洗車機の流量</t>
    <rPh sb="0" eb="2">
      <t>シヨウ</t>
    </rPh>
    <rPh sb="2" eb="5">
      <t>センシャキ</t>
    </rPh>
    <rPh sb="6" eb="8">
      <t>リュウリョウ</t>
    </rPh>
    <phoneticPr fontId="1"/>
  </si>
  <si>
    <t>掃除の周期</t>
    <rPh sb="0" eb="2">
      <t>ソウジ</t>
    </rPh>
    <rPh sb="3" eb="5">
      <t>シュウキ</t>
    </rPh>
    <phoneticPr fontId="1"/>
  </si>
  <si>
    <t>阻集器の雨水流入</t>
    <rPh sb="0" eb="3">
      <t>ソシュウキ</t>
    </rPh>
    <rPh sb="4" eb="6">
      <t>ウスイ</t>
    </rPh>
    <rPh sb="6" eb="8">
      <t>リュウニュウ</t>
    </rPh>
    <phoneticPr fontId="1"/>
  </si>
  <si>
    <t>流入無</t>
    <rPh sb="2" eb="3">
      <t>ナシ</t>
    </rPh>
    <phoneticPr fontId="1"/>
  </si>
  <si>
    <t>ｇ/台</t>
    <rPh sb="2" eb="3">
      <t>ダイ</t>
    </rPh>
    <phoneticPr fontId="1"/>
  </si>
  <si>
    <t>ℓ/台</t>
    <rPh sb="2" eb="3">
      <t>ダイ</t>
    </rPh>
    <phoneticPr fontId="1"/>
  </si>
  <si>
    <t>g/台</t>
    <rPh sb="2" eb="3">
      <t>ダイ</t>
    </rPh>
    <phoneticPr fontId="1"/>
  </si>
  <si>
    <t>傾き等</t>
    <rPh sb="0" eb="1">
      <t>カタム</t>
    </rPh>
    <rPh sb="2" eb="3">
      <t>ナド</t>
    </rPh>
    <phoneticPr fontId="1"/>
  </si>
  <si>
    <t>計時間</t>
    <rPh sb="0" eb="1">
      <t>ケイ</t>
    </rPh>
    <rPh sb="1" eb="3">
      <t>ジカン</t>
    </rPh>
    <phoneticPr fontId="1"/>
  </si>
  <si>
    <t>結果</t>
    <rPh sb="0" eb="2">
      <t>ケッカ</t>
    </rPh>
    <phoneticPr fontId="1"/>
  </si>
  <si>
    <t>近流入</t>
    <rPh sb="0" eb="1">
      <t>キン</t>
    </rPh>
    <rPh sb="1" eb="3">
      <t>リュウニュウ</t>
    </rPh>
    <phoneticPr fontId="1"/>
  </si>
  <si>
    <t>ℓ/g</t>
    <phoneticPr fontId="1"/>
  </si>
  <si>
    <r>
      <t>H ＝ H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１</t>
    </r>
    <r>
      <rPr>
        <b/>
        <sz val="10"/>
        <color theme="1"/>
        <rFont val="游ゴシック"/>
        <family val="3"/>
        <charset val="128"/>
        <scheme val="minor"/>
      </rPr>
      <t>＋H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２</t>
    </r>
    <phoneticPr fontId="1"/>
  </si>
  <si>
    <t>H</t>
    <phoneticPr fontId="1"/>
  </si>
  <si>
    <t>H2</t>
    <phoneticPr fontId="1"/>
  </si>
  <si>
    <r>
      <t>H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1</t>
    </r>
    <phoneticPr fontId="1"/>
  </si>
  <si>
    <r>
      <t>H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2</t>
    </r>
    <phoneticPr fontId="1"/>
  </si>
  <si>
    <t>：上部空間層の高さ</t>
    <rPh sb="1" eb="3">
      <t>ジョウブ</t>
    </rPh>
    <rPh sb="3" eb="6">
      <t>クウカンソウ</t>
    </rPh>
    <rPh sb="7" eb="8">
      <t>タカ</t>
    </rPh>
    <phoneticPr fontId="1"/>
  </si>
  <si>
    <t>：流入管内径又は流入側溝の深さ</t>
    <rPh sb="3" eb="4">
      <t>カン</t>
    </rPh>
    <phoneticPr fontId="1"/>
  </si>
  <si>
    <t>：標準水位面と上昇水位面との差</t>
    <phoneticPr fontId="1"/>
  </si>
  <si>
    <t>流入管内径又は流入側溝の深さ</t>
    <phoneticPr fontId="1"/>
  </si>
  <si>
    <t>Os</t>
    <phoneticPr fontId="1"/>
  </si>
  <si>
    <t xml:space="preserve">連続槽形阻集器 </t>
    <phoneticPr fontId="1"/>
  </si>
  <si>
    <t>独立槽形阻集器</t>
    <phoneticPr fontId="1"/>
  </si>
  <si>
    <t>Os近似</t>
    <rPh sb="2" eb="4">
      <t>キンジ</t>
    </rPh>
    <phoneticPr fontId="1"/>
  </si>
  <si>
    <t>計H2</t>
    <rPh sb="0" eb="1">
      <t>ケイ</t>
    </rPh>
    <phoneticPr fontId="1"/>
  </si>
  <si>
    <t>タイプ</t>
    <phoneticPr fontId="1"/>
  </si>
  <si>
    <t>選定阻集器の上部空間層高さ</t>
    <rPh sb="0" eb="2">
      <t>センテイ</t>
    </rPh>
    <rPh sb="2" eb="5">
      <t>ソシュウキ</t>
    </rPh>
    <rPh sb="6" eb="8">
      <t>ジョウブ</t>
    </rPh>
    <rPh sb="8" eb="10">
      <t>クウカン</t>
    </rPh>
    <rPh sb="10" eb="11">
      <t>ソウ</t>
    </rPh>
    <rPh sb="11" eb="12">
      <t>タカ</t>
    </rPh>
    <phoneticPr fontId="1"/>
  </si>
  <si>
    <r>
      <t>２．オイル阻集層容量O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V</t>
    </r>
    <r>
      <rPr>
        <b/>
        <sz val="10"/>
        <color theme="1"/>
        <rFont val="游ゴシック"/>
        <family val="3"/>
        <charset val="128"/>
        <scheme val="minor"/>
      </rPr>
      <t xml:space="preserve">の計算 </t>
    </r>
    <rPh sb="7" eb="8">
      <t>ソウ</t>
    </rPh>
    <rPh sb="8" eb="10">
      <t>ヨウリョウ</t>
    </rPh>
    <phoneticPr fontId="1"/>
  </si>
  <si>
    <t>：オイル阻集層容量</t>
    <rPh sb="6" eb="7">
      <t>ソウ</t>
    </rPh>
    <rPh sb="7" eb="9">
      <t>ヨウリョウ</t>
    </rPh>
    <phoneticPr fontId="1"/>
  </si>
  <si>
    <r>
      <t>４．土砂たい積層容量S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V</t>
    </r>
    <r>
      <rPr>
        <b/>
        <sz val="10"/>
        <color theme="1"/>
        <rFont val="游ゴシック"/>
        <family val="3"/>
        <charset val="128"/>
        <scheme val="minor"/>
      </rPr>
      <t>の計算</t>
    </r>
    <rPh sb="7" eb="8">
      <t>ソウ</t>
    </rPh>
    <rPh sb="8" eb="10">
      <t>ヨウリョウ</t>
    </rPh>
    <phoneticPr fontId="1"/>
  </si>
  <si>
    <t>：土砂たい積層容量</t>
    <rPh sb="6" eb="7">
      <t>ソウ</t>
    </rPh>
    <rPh sb="7" eb="9">
      <t>ヨウリョウ</t>
    </rPh>
    <phoneticPr fontId="1"/>
  </si>
  <si>
    <t>種類</t>
    <rPh sb="0" eb="2">
      <t>シュルイ</t>
    </rPh>
    <phoneticPr fontId="1"/>
  </si>
  <si>
    <t>①工場製造阻集器</t>
    <rPh sb="1" eb="3">
      <t>コウジョウ</t>
    </rPh>
    <rPh sb="3" eb="5">
      <t>セイゾウ</t>
    </rPh>
    <rPh sb="5" eb="8">
      <t>ソシュウキ</t>
    </rPh>
    <phoneticPr fontId="1"/>
  </si>
  <si>
    <t>②現場施工阻集器</t>
    <rPh sb="1" eb="3">
      <t>ゲンバ</t>
    </rPh>
    <rPh sb="3" eb="5">
      <t>セコウ</t>
    </rPh>
    <rPh sb="5" eb="8">
      <t>ソシュウキ</t>
    </rPh>
    <phoneticPr fontId="1"/>
  </si>
  <si>
    <t>：阻集器への流入流量</t>
    <rPh sb="1" eb="4">
      <t>ソシュウキ</t>
    </rPh>
    <phoneticPr fontId="1"/>
  </si>
  <si>
    <t>φ</t>
    <phoneticPr fontId="1"/>
  </si>
  <si>
    <t>径</t>
    <rPh sb="0" eb="1">
      <t>ケイ</t>
    </rPh>
    <phoneticPr fontId="1"/>
  </si>
  <si>
    <t>：流量調整器の削孔径</t>
    <rPh sb="1" eb="3">
      <t>リュウリョウ</t>
    </rPh>
    <rPh sb="3" eb="6">
      <t>チョウセイキ</t>
    </rPh>
    <rPh sb="7" eb="10">
      <t>サッコウケイ</t>
    </rPh>
    <phoneticPr fontId="1"/>
  </si>
  <si>
    <t>流入流量Q</t>
    <rPh sb="0" eb="2">
      <t>リュウニュウ</t>
    </rPh>
    <rPh sb="2" eb="4">
      <t>リュウリョウ</t>
    </rPh>
    <phoneticPr fontId="1"/>
  </si>
  <si>
    <t>～10ℓ/min</t>
    <phoneticPr fontId="1"/>
  </si>
  <si>
    <t>～20ℓ/min</t>
    <phoneticPr fontId="1"/>
  </si>
  <si>
    <t>～30ℓ/min</t>
    <phoneticPr fontId="1"/>
  </si>
  <si>
    <t>～40ℓ/min</t>
    <phoneticPr fontId="1"/>
  </si>
  <si>
    <t>～50ℓ/min</t>
    <phoneticPr fontId="1"/>
  </si>
  <si>
    <t>削孔径φ</t>
    <rPh sb="0" eb="2">
      <t>サッコウ</t>
    </rPh>
    <rPh sb="2" eb="3">
      <t>ケイ</t>
    </rPh>
    <phoneticPr fontId="1"/>
  </si>
  <si>
    <t>30mm</t>
    <phoneticPr fontId="1"/>
  </si>
  <si>
    <t>35mm</t>
    <phoneticPr fontId="1"/>
  </si>
  <si>
    <t>40mm</t>
    <phoneticPr fontId="1"/>
  </si>
  <si>
    <t>45mm</t>
    <phoneticPr fontId="1"/>
  </si>
  <si>
    <t>50mm</t>
    <phoneticPr fontId="1"/>
  </si>
  <si>
    <t>１．流量調整制御の方法</t>
    <rPh sb="2" eb="4">
      <t>リュウリョウ</t>
    </rPh>
    <rPh sb="4" eb="6">
      <t>チョウセイ</t>
    </rPh>
    <rPh sb="6" eb="8">
      <t>セイギョ</t>
    </rPh>
    <rPh sb="9" eb="11">
      <t>ホウホウ</t>
    </rPh>
    <phoneticPr fontId="1"/>
  </si>
  <si>
    <t>・オリフィス構造による流入調整制御を行う。</t>
    <rPh sb="6" eb="8">
      <t>コウゾウ</t>
    </rPh>
    <rPh sb="11" eb="13">
      <t>リュウニュウ</t>
    </rPh>
    <rPh sb="13" eb="15">
      <t>チョウセイ</t>
    </rPh>
    <rPh sb="15" eb="17">
      <t>セイギョ</t>
    </rPh>
    <rPh sb="18" eb="19">
      <t>オコナ</t>
    </rPh>
    <phoneticPr fontId="1"/>
  </si>
  <si>
    <t>流入有_流量調整有</t>
    <rPh sb="8" eb="9">
      <t>アリ</t>
    </rPh>
    <phoneticPr fontId="1"/>
  </si>
  <si>
    <t>２．流入流量に応じた削孔径の選定</t>
    <rPh sb="4" eb="6">
      <t>リュウリョウ</t>
    </rPh>
    <rPh sb="7" eb="8">
      <t>オウ</t>
    </rPh>
    <rPh sb="10" eb="13">
      <t>サッコウケイ</t>
    </rPh>
    <rPh sb="14" eb="16">
      <t>センテイ</t>
    </rPh>
    <phoneticPr fontId="1"/>
  </si>
  <si>
    <t>流量調整制御の方法と削孔径の選定</t>
    <rPh sb="0" eb="2">
      <t>リュウリョウ</t>
    </rPh>
    <rPh sb="2" eb="4">
      <t>チョウセイ</t>
    </rPh>
    <rPh sb="4" eb="6">
      <t>セイギョ</t>
    </rPh>
    <rPh sb="7" eb="9">
      <t>ホウホウ</t>
    </rPh>
    <rPh sb="10" eb="13">
      <t>サッコウケイ</t>
    </rPh>
    <rPh sb="14" eb="16">
      <t>センテイ</t>
    </rPh>
    <phoneticPr fontId="1"/>
  </si>
  <si>
    <t>・汚水の流出側に塩ビキャップを装着し、流入流量に応じた削孔を施す。</t>
    <rPh sb="1" eb="3">
      <t>オスイ</t>
    </rPh>
    <rPh sb="4" eb="6">
      <t>リュウシュツ</t>
    </rPh>
    <rPh sb="6" eb="7">
      <t>ガワ</t>
    </rPh>
    <rPh sb="8" eb="9">
      <t>エン</t>
    </rPh>
    <rPh sb="15" eb="17">
      <t>ソウチャク</t>
    </rPh>
    <rPh sb="19" eb="21">
      <t>リュウニュウ</t>
    </rPh>
    <rPh sb="21" eb="23">
      <t>リュウリョウ</t>
    </rPh>
    <rPh sb="24" eb="25">
      <t>オウ</t>
    </rPh>
    <rPh sb="27" eb="29">
      <t>サッコウ</t>
    </rPh>
    <rPh sb="30" eb="31">
      <t>ホドコ</t>
    </rPh>
    <phoneticPr fontId="1"/>
  </si>
  <si>
    <t>参考：流入流量と削孔径</t>
    <rPh sb="0" eb="2">
      <t>サンコウ</t>
    </rPh>
    <rPh sb="3" eb="5">
      <t>リュウニュウ</t>
    </rPh>
    <rPh sb="5" eb="7">
      <t>リュウリョウ</t>
    </rPh>
    <rPh sb="8" eb="11">
      <t>サッコウケイ</t>
    </rPh>
    <phoneticPr fontId="1"/>
  </si>
  <si>
    <t>選定阻集器の構造・形態</t>
    <rPh sb="0" eb="2">
      <t>センテイ</t>
    </rPh>
    <rPh sb="2" eb="5">
      <t>ソシュウキ</t>
    </rPh>
    <rPh sb="6" eb="8">
      <t>コウゾウ</t>
    </rPh>
    <rPh sb="9" eb="11">
      <t>ケイタイ</t>
    </rPh>
    <phoneticPr fontId="1"/>
  </si>
  <si>
    <t>　選定阻集器の種類</t>
    <rPh sb="1" eb="3">
      <t>センテイ</t>
    </rPh>
    <rPh sb="7" eb="9">
      <t>シュルイ</t>
    </rPh>
    <phoneticPr fontId="1"/>
  </si>
  <si>
    <t>（神戸市排水設備指針と解説 頁2-45）SHASE - S 221</t>
    <phoneticPr fontId="1"/>
  </si>
  <si>
    <t>プルダウンから選択</t>
    <rPh sb="7" eb="9">
      <t>センタク</t>
    </rPh>
    <phoneticPr fontId="1"/>
  </si>
  <si>
    <t>値を直接入力</t>
    <rPh sb="0" eb="1">
      <t>アタイ</t>
    </rPh>
    <rPh sb="2" eb="4">
      <t>チョクセツ</t>
    </rPh>
    <rPh sb="4" eb="6">
      <t>ニュウリョク</t>
    </rPh>
    <phoneticPr fontId="1"/>
  </si>
  <si>
    <t>入力箇所の説明</t>
    <rPh sb="0" eb="2">
      <t>ニュウリョク</t>
    </rPh>
    <rPh sb="2" eb="4">
      <t>カショ</t>
    </rPh>
    <rPh sb="5" eb="7">
      <t>セツメイ</t>
    </rPh>
    <phoneticPr fontId="1"/>
  </si>
  <si>
    <t>-</t>
    <phoneticPr fontId="1"/>
  </si>
  <si>
    <t>５．阻集器の判定</t>
    <rPh sb="2" eb="5">
      <t>ソシュウキ</t>
    </rPh>
    <rPh sb="6" eb="8">
      <t>ハンテイ</t>
    </rPh>
    <phoneticPr fontId="1"/>
  </si>
  <si>
    <t>判定</t>
    <rPh sb="0" eb="2">
      <t>ハンテイ</t>
    </rPh>
    <phoneticPr fontId="1"/>
  </si>
  <si>
    <t>算定阻集器必要量</t>
    <rPh sb="0" eb="2">
      <t>サンテイ</t>
    </rPh>
    <rPh sb="2" eb="5">
      <t>ソシュウキ</t>
    </rPh>
    <rPh sb="5" eb="8">
      <t>ヒツヨウリョウ</t>
    </rPh>
    <phoneticPr fontId="1"/>
  </si>
  <si>
    <t>選定阻集器必要量</t>
    <rPh sb="0" eb="2">
      <t>センテイ</t>
    </rPh>
    <rPh sb="2" eb="5">
      <t>ソシュウキ</t>
    </rPh>
    <rPh sb="5" eb="8">
      <t>ヒツヨウリョウ</t>
    </rPh>
    <phoneticPr fontId="1"/>
  </si>
  <si>
    <t>‐</t>
    <phoneticPr fontId="1"/>
  </si>
  <si>
    <t>雨水流入の有無</t>
    <rPh sb="0" eb="2">
      <t>ウスイ</t>
    </rPh>
    <rPh sb="2" eb="4">
      <t>リュウニュウ</t>
    </rPh>
    <rPh sb="5" eb="7">
      <t>ウム</t>
    </rPh>
    <phoneticPr fontId="1"/>
  </si>
  <si>
    <t>※雨水が流入しないため省略。</t>
    <rPh sb="1" eb="3">
      <t>ウスイ</t>
    </rPh>
    <rPh sb="4" eb="6">
      <t>リュウニュウ</t>
    </rPh>
    <rPh sb="11" eb="13">
      <t>ショウリャク</t>
    </rPh>
    <phoneticPr fontId="1"/>
  </si>
  <si>
    <t>-</t>
    <phoneticPr fontId="1"/>
  </si>
  <si>
    <t>６．上部空間層の高さHの計算</t>
    <phoneticPr fontId="1"/>
  </si>
  <si>
    <t>７．雨水流入流量Rの計算</t>
    <phoneticPr fontId="1"/>
  </si>
  <si>
    <t>：阻集器実用量</t>
    <rPh sb="1" eb="4">
      <t>ソシュウキ</t>
    </rPh>
    <rPh sb="4" eb="7">
      <t>ジツヨウリョウ</t>
    </rPh>
    <phoneticPr fontId="1"/>
  </si>
  <si>
    <t>選定阻集器の有効容量</t>
    <rPh sb="0" eb="2">
      <t>センテイ</t>
    </rPh>
    <rPh sb="2" eb="5">
      <t>ソシュウキ</t>
    </rPh>
    <rPh sb="6" eb="10">
      <t>ユウコウヨウリョウ</t>
    </rPh>
    <phoneticPr fontId="1"/>
  </si>
  <si>
    <t>：上部空間層の高さ</t>
    <phoneticPr fontId="1"/>
  </si>
  <si>
    <t>８．阻集器の判定</t>
    <rPh sb="2" eb="5">
      <t>ソシュウキ</t>
    </rPh>
    <rPh sb="6" eb="8">
      <t>ハンテイ</t>
    </rPh>
    <phoneticPr fontId="1"/>
  </si>
  <si>
    <t>：雨水流入流量</t>
    <rPh sb="1" eb="3">
      <t>ウスイ</t>
    </rPh>
    <rPh sb="3" eb="5">
      <t>リュウニュウ</t>
    </rPh>
    <rPh sb="5" eb="7">
      <t>リュウリョウ</t>
    </rPh>
    <phoneticPr fontId="1"/>
  </si>
  <si>
    <r>
      <t>O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S</t>
    </r>
    <r>
      <rPr>
        <b/>
        <sz val="10"/>
        <color theme="1"/>
        <rFont val="游ゴシック"/>
        <family val="3"/>
        <charset val="128"/>
        <scheme val="minor"/>
      </rPr>
      <t>に対する割合</t>
    </r>
    <rPh sb="3" eb="4">
      <t>タイ</t>
    </rPh>
    <rPh sb="6" eb="8">
      <t>ワリアイ</t>
    </rPh>
    <phoneticPr fontId="1"/>
  </si>
  <si>
    <t>※阻集器の仕様が分かるカタログ・構造図等を添付してください。</t>
    <rPh sb="5" eb="7">
      <t>シヨウ</t>
    </rPh>
    <rPh sb="16" eb="19">
      <t>コウゾウズ</t>
    </rPh>
    <rPh sb="19" eb="20">
      <t>トウ</t>
    </rPh>
    <phoneticPr fontId="1"/>
  </si>
  <si>
    <t>※阻集器の仕様が分かるカタログ・構造図等を添付してください。</t>
    <rPh sb="1" eb="4">
      <t>ソシュウキ</t>
    </rPh>
    <rPh sb="5" eb="7">
      <t>シヨウ</t>
    </rPh>
    <rPh sb="8" eb="9">
      <t>ワ</t>
    </rPh>
    <rPh sb="16" eb="19">
      <t>コウゾウズ</t>
    </rPh>
    <rPh sb="19" eb="20">
      <t>ナド</t>
    </rPh>
    <rPh sb="21" eb="23">
      <t>テンプ</t>
    </rPh>
    <phoneticPr fontId="1"/>
  </si>
  <si>
    <t>工場製造阻集器（メーカーから許容流入量等が示されている場合）の容量等算定</t>
    <rPh sb="14" eb="16">
      <t>キョヨウ</t>
    </rPh>
    <rPh sb="16" eb="18">
      <t>リュウニュウ</t>
    </rPh>
    <rPh sb="18" eb="19">
      <t>リョウ</t>
    </rPh>
    <rPh sb="19" eb="20">
      <t>ナド</t>
    </rPh>
    <rPh sb="21" eb="22">
      <t>シメ</t>
    </rPh>
    <rPh sb="27" eb="29">
      <t>バアイ</t>
    </rPh>
    <rPh sb="33" eb="34">
      <t>ナド</t>
    </rPh>
    <phoneticPr fontId="1"/>
  </si>
  <si>
    <t>選択してください↓</t>
  </si>
  <si>
    <t>現場施工阻集器（メーカーから許容流入量等が示されていない場合）の容量等算定</t>
    <rPh sb="14" eb="18">
      <t>キョヨウリュウニュウ</t>
    </rPh>
    <rPh sb="18" eb="19">
      <t>リョウ</t>
    </rPh>
    <rPh sb="19" eb="20">
      <t>ナド</t>
    </rPh>
    <rPh sb="21" eb="22">
      <t>シメ</t>
    </rPh>
    <rPh sb="28" eb="30">
      <t>バアイ</t>
    </rPh>
    <rPh sb="34" eb="35">
      <t>ナド</t>
    </rPh>
    <phoneticPr fontId="1"/>
  </si>
  <si>
    <t>D  ：有効水深（m）</t>
    <rPh sb="4" eb="6">
      <t>ユウコウ</t>
    </rPh>
    <rPh sb="6" eb="8">
      <t>スイシン</t>
    </rPh>
    <phoneticPr fontId="1"/>
  </si>
  <si>
    <r>
      <t>L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ｎ</t>
    </r>
    <r>
      <rPr>
        <b/>
        <sz val="10"/>
        <color theme="1"/>
        <rFont val="游ゴシック"/>
        <family val="3"/>
        <charset val="128"/>
        <scheme val="minor"/>
      </rPr>
      <t>：各槽内の長さ（ｍ）</t>
    </r>
    <rPh sb="3" eb="4">
      <t>カク</t>
    </rPh>
    <rPh sb="4" eb="5">
      <t>ソウ</t>
    </rPh>
    <rPh sb="7" eb="8">
      <t>ナガ</t>
    </rPh>
    <phoneticPr fontId="1"/>
  </si>
  <si>
    <r>
      <t>B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ｎ</t>
    </r>
    <r>
      <rPr>
        <b/>
        <sz val="10"/>
        <color theme="1"/>
        <rFont val="游ゴシック"/>
        <family val="3"/>
        <charset val="128"/>
        <scheme val="minor"/>
      </rPr>
      <t>：各槽内の幅（ｍ）</t>
    </r>
    <rPh sb="3" eb="4">
      <t>カク</t>
    </rPh>
    <rPh sb="4" eb="5">
      <t>ソウ</t>
    </rPh>
    <rPh sb="7" eb="8">
      <t>ハバ</t>
    </rPh>
    <phoneticPr fontId="1"/>
  </si>
  <si>
    <r>
      <t>有効容量 （ℓ）=（D×L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1</t>
    </r>
    <r>
      <rPr>
        <b/>
        <sz val="10"/>
        <color theme="1"/>
        <rFont val="游ゴシック"/>
        <family val="3"/>
        <charset val="128"/>
        <scheme val="minor"/>
      </rPr>
      <t>×B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１</t>
    </r>
    <r>
      <rPr>
        <b/>
        <sz val="10"/>
        <color theme="1"/>
        <rFont val="游ゴシック"/>
        <family val="3"/>
        <charset val="128"/>
        <scheme val="minor"/>
      </rPr>
      <t>＋・・・＋D×L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4</t>
    </r>
    <r>
      <rPr>
        <b/>
        <sz val="10"/>
        <color theme="1"/>
        <rFont val="游ゴシック"/>
        <family val="3"/>
        <charset val="128"/>
        <scheme val="minor"/>
      </rPr>
      <t>×B</t>
    </r>
    <r>
      <rPr>
        <b/>
        <vertAlign val="subscript"/>
        <sz val="10"/>
        <color theme="1"/>
        <rFont val="游ゴシック"/>
        <family val="3"/>
        <charset val="128"/>
        <scheme val="minor"/>
      </rPr>
      <t>4</t>
    </r>
    <r>
      <rPr>
        <b/>
        <sz val="10"/>
        <color theme="1"/>
        <rFont val="游ゴシック"/>
        <family val="3"/>
        <charset val="128"/>
        <scheme val="minor"/>
      </rPr>
      <t>）×1000（ℓ/m</t>
    </r>
    <r>
      <rPr>
        <b/>
        <vertAlign val="superscript"/>
        <sz val="10"/>
        <color theme="1"/>
        <rFont val="游ゴシック"/>
        <family val="3"/>
        <charset val="128"/>
        <scheme val="minor"/>
      </rPr>
      <t>3</t>
    </r>
    <r>
      <rPr>
        <b/>
        <sz val="10"/>
        <color theme="1"/>
        <rFont val="游ゴシック"/>
        <family val="3"/>
        <charset val="128"/>
        <scheme val="minor"/>
      </rPr>
      <t>）</t>
    </r>
    <rPh sb="0" eb="4">
      <t>ユウコウヨウリョウ</t>
    </rPh>
    <phoneticPr fontId="1"/>
  </si>
  <si>
    <t>※流量調整を行うため、雨水流入流量を考慮しない。</t>
    <rPh sb="6" eb="7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</si>
</sst>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.000"/>
    <numFmt numFmtId="178" formatCode="0.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vertAlign val="subscript"/>
      <sz val="10"/>
      <color theme="1"/>
      <name val="游ゴシック"/>
      <family val="3"/>
      <charset val="128"/>
      <scheme val="minor"/>
    </font>
    <font>
      <b/>
      <vertAlign val="superscript"/>
      <sz val="10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color indexed="81"/>
      <name val="游ゴシック"/>
      <family val="3"/>
      <charset val="128"/>
      <scheme val="minor"/>
    </font>
    <font>
      <sz val="10"/>
      <color theme="0" tint="-0.34998626667073579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9" fillId="0" borderId="0" xfId="0" applyFont="1">
      <alignment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/>
    <xf numFmtId="0" fontId="2" fillId="4" borderId="0" xfId="0" applyFont="1" applyFill="1" applyAlignment="1"/>
    <xf numFmtId="0" fontId="0" fillId="4" borderId="0" xfId="0" applyFill="1">
      <alignment vertical="center"/>
    </xf>
    <xf numFmtId="0" fontId="2" fillId="4" borderId="0" xfId="0" applyFont="1" applyFill="1">
      <alignment vertical="center"/>
    </xf>
    <xf numFmtId="0" fontId="3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177" fontId="3" fillId="4" borderId="3" xfId="0" applyNumberFormat="1" applyFont="1" applyFill="1" applyBorder="1" applyAlignment="1">
      <alignment horizontal="center"/>
    </xf>
    <xf numFmtId="0" fontId="3" fillId="0" borderId="0" xfId="0" applyFont="1" applyAlignment="1"/>
    <xf numFmtId="178" fontId="7" fillId="4" borderId="3" xfId="0" applyNumberFormat="1" applyFont="1" applyFill="1" applyBorder="1" applyAlignment="1">
      <alignment horizontal="center" shrinkToFit="1"/>
    </xf>
    <xf numFmtId="178" fontId="7" fillId="4" borderId="0" xfId="0" applyNumberFormat="1" applyFont="1" applyFill="1" applyAlignment="1">
      <alignment horizontal="center" shrinkToFit="1"/>
    </xf>
    <xf numFmtId="0" fontId="2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176" fontId="2" fillId="4" borderId="5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176" fontId="2" fillId="4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shrinkToFit="1"/>
    </xf>
    <xf numFmtId="0" fontId="2" fillId="4" borderId="5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shrinkToFit="1"/>
    </xf>
    <xf numFmtId="0" fontId="2" fillId="4" borderId="0" xfId="0" applyFont="1" applyFill="1" applyAlignment="1">
      <alignment vertical="top"/>
    </xf>
    <xf numFmtId="0" fontId="2" fillId="4" borderId="0" xfId="0" applyFont="1" applyFill="1" applyAlignment="1">
      <alignment vertical="center" shrinkToFit="1"/>
    </xf>
    <xf numFmtId="3" fontId="3" fillId="4" borderId="0" xfId="0" applyNumberFormat="1" applyFont="1" applyFill="1" applyAlignment="1">
      <alignment horizontal="center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176" fontId="2" fillId="0" borderId="5" xfId="0" applyNumberFormat="1" applyFont="1" applyBorder="1" applyAlignment="1" applyProtection="1">
      <alignment horizontal="center" vertical="center"/>
      <protection locked="0"/>
    </xf>
    <xf numFmtId="176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176" fontId="7" fillId="4" borderId="3" xfId="0" applyNumberFormat="1" applyFont="1" applyFill="1" applyBorder="1" applyAlignment="1">
      <alignment horizontal="center" shrinkToFit="1"/>
    </xf>
    <xf numFmtId="176" fontId="3" fillId="4" borderId="3" xfId="0" applyNumberFormat="1" applyFont="1" applyFill="1" applyBorder="1" applyAlignment="1">
      <alignment horizontal="center" shrinkToFit="1"/>
    </xf>
    <xf numFmtId="0" fontId="3" fillId="4" borderId="3" xfId="0" applyFont="1" applyFill="1" applyBorder="1" applyAlignment="1">
      <alignment horizontal="center" shrinkToFit="1"/>
    </xf>
    <xf numFmtId="177" fontId="3" fillId="4" borderId="3" xfId="0" applyNumberFormat="1" applyFont="1" applyFill="1" applyBorder="1" applyAlignment="1">
      <alignment horizontal="center" shrinkToFit="1"/>
    </xf>
    <xf numFmtId="0" fontId="7" fillId="4" borderId="3" xfId="0" applyFont="1" applyFill="1" applyBorder="1" applyAlignment="1">
      <alignment horizontal="center" shrinkToFit="1"/>
    </xf>
    <xf numFmtId="0" fontId="3" fillId="3" borderId="3" xfId="0" applyFont="1" applyFill="1" applyBorder="1" applyAlignment="1" applyProtection="1">
      <alignment horizontal="center" shrinkToFit="1"/>
      <protection locked="0"/>
    </xf>
    <xf numFmtId="0" fontId="3" fillId="4" borderId="0" xfId="0" applyFont="1" applyFill="1" applyAlignment="1">
      <alignment wrapText="1" shrinkToFit="1"/>
    </xf>
    <xf numFmtId="0" fontId="3" fillId="4" borderId="5" xfId="0" applyFont="1" applyFill="1" applyBorder="1" applyAlignment="1" applyProtection="1">
      <alignment horizontal="center"/>
      <protection locked="0"/>
    </xf>
    <xf numFmtId="0" fontId="3" fillId="4" borderId="5" xfId="0" applyFont="1" applyFill="1" applyBorder="1">
      <alignment vertical="center"/>
    </xf>
    <xf numFmtId="176" fontId="3" fillId="4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Protection="1">
      <alignment vertical="center"/>
      <protection locked="0"/>
    </xf>
    <xf numFmtId="176" fontId="2" fillId="4" borderId="0" xfId="0" applyNumberFormat="1" applyFont="1" applyFill="1" applyAlignment="1">
      <alignment horizontal="center" vertical="center"/>
    </xf>
    <xf numFmtId="0" fontId="3" fillId="4" borderId="5" xfId="0" applyFont="1" applyFill="1" applyBorder="1" applyProtection="1">
      <alignment vertical="center"/>
      <protection locked="0"/>
    </xf>
    <xf numFmtId="0" fontId="3" fillId="4" borderId="7" xfId="0" applyFont="1" applyFill="1" applyBorder="1" applyAlignment="1">
      <alignment horizontal="left" shrinkToFit="1"/>
    </xf>
    <xf numFmtId="1" fontId="2" fillId="4" borderId="5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176" fontId="2" fillId="4" borderId="0" xfId="0" applyNumberFormat="1" applyFont="1" applyFill="1" applyAlignment="1"/>
    <xf numFmtId="0" fontId="3" fillId="4" borderId="2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 shrinkToFit="1"/>
    </xf>
    <xf numFmtId="0" fontId="3" fillId="4" borderId="5" xfId="0" applyFont="1" applyFill="1" applyBorder="1" applyAlignment="1" applyProtection="1">
      <alignment horizontal="center" vertical="center"/>
      <protection locked="0"/>
    </xf>
    <xf numFmtId="176" fontId="2" fillId="4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shrinkToFit="1"/>
    </xf>
    <xf numFmtId="0" fontId="3" fillId="4" borderId="0" xfId="0" applyFont="1" applyFill="1" applyAlignment="1">
      <alignment horizontal="left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center"/>
    </xf>
    <xf numFmtId="0" fontId="2" fillId="0" borderId="0" xfId="0" applyFont="1" applyBorder="1">
      <alignment vertical="center"/>
    </xf>
    <xf numFmtId="0" fontId="3" fillId="4" borderId="0" xfId="0" applyFont="1" applyFill="1" applyBorder="1" applyAlignment="1">
      <alignment horizontal="left"/>
    </xf>
    <xf numFmtId="0" fontId="3" fillId="0" borderId="0" xfId="0" applyFont="1" applyFill="1" applyBorder="1" applyAlignment="1" applyProtection="1">
      <alignment horizontal="center" shrinkToFit="1"/>
      <protection locked="0"/>
    </xf>
    <xf numFmtId="0" fontId="3" fillId="4" borderId="0" xfId="0" applyFont="1" applyFill="1" applyBorder="1" applyAlignment="1" applyProtection="1">
      <alignment horizontal="center" shrinkToFit="1"/>
      <protection locked="0"/>
    </xf>
    <xf numFmtId="0" fontId="3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176" fontId="3" fillId="0" borderId="20" xfId="0" applyNumberFormat="1" applyFont="1" applyBorder="1" applyAlignment="1">
      <alignment horizontal="center" vertical="center"/>
    </xf>
    <xf numFmtId="0" fontId="3" fillId="4" borderId="0" xfId="0" applyFont="1" applyFill="1" applyBorder="1" applyAlignment="1">
      <alignment shrinkToFit="1"/>
    </xf>
    <xf numFmtId="0" fontId="3" fillId="4" borderId="0" xfId="0" applyFont="1" applyFill="1" applyBorder="1" applyAlignment="1">
      <alignment vertical="center"/>
    </xf>
    <xf numFmtId="2" fontId="3" fillId="4" borderId="0" xfId="0" applyNumberFormat="1" applyFont="1" applyFill="1" applyBorder="1" applyAlignment="1">
      <alignment horizontal="center" vertical="center"/>
    </xf>
    <xf numFmtId="0" fontId="11" fillId="4" borderId="0" xfId="0" applyFont="1" applyFill="1">
      <alignment vertical="center"/>
    </xf>
    <xf numFmtId="0" fontId="3" fillId="4" borderId="0" xfId="0" applyFont="1" applyFill="1" applyBorder="1" applyAlignment="1">
      <alignment horizontal="left" shrinkToFit="1"/>
    </xf>
    <xf numFmtId="0" fontId="3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2" fillId="4" borderId="0" xfId="0" applyFont="1" applyFill="1" applyBorder="1">
      <alignment vertical="center"/>
    </xf>
    <xf numFmtId="4" fontId="3" fillId="4" borderId="0" xfId="0" applyNumberFormat="1" applyFont="1" applyFill="1" applyBorder="1" applyAlignment="1" applyProtection="1">
      <alignment horizontal="center" shrinkToFit="1"/>
      <protection locked="0"/>
    </xf>
    <xf numFmtId="176" fontId="3" fillId="0" borderId="3" xfId="0" applyNumberFormat="1" applyFont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9" fillId="4" borderId="0" xfId="0" applyFont="1" applyFill="1">
      <alignment vertical="center"/>
    </xf>
    <xf numFmtId="0" fontId="9" fillId="0" borderId="0" xfId="0" applyFont="1" applyFill="1">
      <alignment vertical="center"/>
    </xf>
    <xf numFmtId="0" fontId="3" fillId="4" borderId="0" xfId="0" applyFont="1" applyFill="1" applyAlignment="1">
      <alignment vertical="center"/>
    </xf>
    <xf numFmtId="176" fontId="2" fillId="4" borderId="5" xfId="0" applyNumberFormat="1" applyFont="1" applyFill="1" applyBorder="1" applyAlignment="1" applyProtection="1">
      <alignment horizontal="center" vertical="center"/>
      <protection locked="0"/>
    </xf>
    <xf numFmtId="176" fontId="3" fillId="3" borderId="3" xfId="0" applyNumberFormat="1" applyFont="1" applyFill="1" applyBorder="1" applyAlignment="1" applyProtection="1">
      <alignment horizontal="center" vertical="center"/>
      <protection locked="0"/>
    </xf>
    <xf numFmtId="176" fontId="3" fillId="3" borderId="20" xfId="0" applyNumberFormat="1" applyFont="1" applyFill="1" applyBorder="1" applyAlignment="1" applyProtection="1">
      <alignment horizontal="center" vertical="center"/>
      <protection locked="0"/>
    </xf>
    <xf numFmtId="176" fontId="2" fillId="4" borderId="5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shrinkToFit="1"/>
      <protection locked="0"/>
    </xf>
    <xf numFmtId="0" fontId="3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176" fontId="2" fillId="4" borderId="5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6" xfId="0" applyFont="1" applyFill="1" applyBorder="1" applyAlignment="1" applyProtection="1">
      <alignment horizontal="center" shrinkToFit="1"/>
      <protection locked="0"/>
    </xf>
    <xf numFmtId="0" fontId="3" fillId="2" borderId="4" xfId="0" applyFont="1" applyFill="1" applyBorder="1" applyAlignment="1" applyProtection="1">
      <alignment horizontal="center" shrinkToFit="1"/>
      <protection locked="0"/>
    </xf>
    <xf numFmtId="0" fontId="3" fillId="4" borderId="0" xfId="0" applyFont="1" applyFill="1" applyAlignment="1">
      <alignment horizontal="lef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10" fillId="4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6" fillId="0" borderId="0" xfId="0" applyFont="1" applyAlignment="1">
      <alignment horizontal="left" vertical="center"/>
    </xf>
    <xf numFmtId="0" fontId="3" fillId="4" borderId="0" xfId="0" applyFont="1" applyFill="1" applyAlignment="1">
      <alignment horizontal="left" wrapText="1"/>
    </xf>
    <xf numFmtId="0" fontId="3" fillId="4" borderId="2" xfId="0" applyFont="1" applyFill="1" applyBorder="1" applyAlignment="1">
      <alignment horizontal="left" shrinkToFit="1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wrapText="1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left" shrinkToFit="1"/>
    </xf>
    <xf numFmtId="0" fontId="3" fillId="4" borderId="0" xfId="0" applyFont="1" applyFill="1" applyBorder="1" applyAlignment="1">
      <alignment horizontal="left" shrinkToFit="1"/>
    </xf>
    <xf numFmtId="0" fontId="2" fillId="4" borderId="0" xfId="0" applyFont="1" applyFill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76" fontId="2" fillId="4" borderId="5" xfId="0" applyNumberFormat="1" applyFont="1" applyFill="1" applyBorder="1" applyAlignment="1" applyProtection="1">
      <alignment horizontal="center" vertical="center"/>
      <protection locked="0"/>
    </xf>
    <xf numFmtId="176" fontId="2" fillId="4" borderId="5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left" vertical="center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left" shrinkToFit="1"/>
    </xf>
    <xf numFmtId="0" fontId="6" fillId="4" borderId="0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shrinkToFit="1"/>
    </xf>
    <xf numFmtId="0" fontId="3" fillId="4" borderId="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</cellXfs>
  <cellStyles count="1">
    <cellStyle name="標準" xfId="0" builtinId="0"/>
  </cellStyles>
  <dxfs count="14"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emf"/><Relationship Id="rId3" Type="http://schemas.openxmlformats.org/officeDocument/2006/relationships/image" Target="../media/image15.emf"/><Relationship Id="rId7" Type="http://schemas.openxmlformats.org/officeDocument/2006/relationships/image" Target="../media/image19.emf"/><Relationship Id="rId2" Type="http://schemas.openxmlformats.org/officeDocument/2006/relationships/image" Target="../media/image14.emf"/><Relationship Id="rId1" Type="http://schemas.openxmlformats.org/officeDocument/2006/relationships/image" Target="../media/image13.emf"/><Relationship Id="rId6" Type="http://schemas.openxmlformats.org/officeDocument/2006/relationships/image" Target="../media/image18.emf"/><Relationship Id="rId5" Type="http://schemas.openxmlformats.org/officeDocument/2006/relationships/image" Target="../media/image17.emf"/><Relationship Id="rId4" Type="http://schemas.openxmlformats.org/officeDocument/2006/relationships/image" Target="../media/image16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6" Type="http://schemas.openxmlformats.org/officeDocument/2006/relationships/image" Target="../media/image12.emf"/><Relationship Id="rId5" Type="http://schemas.openxmlformats.org/officeDocument/2006/relationships/image" Target="../media/image11.emf"/><Relationship Id="rId4" Type="http://schemas.openxmlformats.org/officeDocument/2006/relationships/image" Target="../media/image10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3.emf"/><Relationship Id="rId2" Type="http://schemas.openxmlformats.org/officeDocument/2006/relationships/image" Target="../media/image22.emf"/><Relationship Id="rId1" Type="http://schemas.openxmlformats.org/officeDocument/2006/relationships/image" Target="../media/image21.emf"/><Relationship Id="rId6" Type="http://schemas.openxmlformats.org/officeDocument/2006/relationships/image" Target="../media/image26.emf"/><Relationship Id="rId5" Type="http://schemas.openxmlformats.org/officeDocument/2006/relationships/image" Target="../media/image25.emf"/><Relationship Id="rId4" Type="http://schemas.openxmlformats.org/officeDocument/2006/relationships/image" Target="../media/image2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18430</xdr:colOff>
          <xdr:row>61</xdr:row>
          <xdr:rowOff>19726</xdr:rowOff>
        </xdr:from>
        <xdr:to>
          <xdr:col>8</xdr:col>
          <xdr:colOff>523544</xdr:colOff>
          <xdr:row>61</xdr:row>
          <xdr:rowOff>223594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8E0A1FFE-EF87-49FE-B18F-043456FB362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S$65" spid="_x0000_s18477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6736" t="22233" r="23849" b="41801"/>
            <a:stretch>
              <a:fillRect/>
            </a:stretch>
          </xdr:blipFill>
          <xdr:spPr bwMode="auto">
            <a:xfrm>
              <a:off x="2880260" y="7730646"/>
              <a:ext cx="505114" cy="203868"/>
            </a:xfrm>
            <a:prstGeom prst="rect">
              <a:avLst/>
            </a:prstGeom>
            <a:noFill/>
            <a:extLst/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26158</xdr:colOff>
          <xdr:row>62</xdr:row>
          <xdr:rowOff>19626</xdr:rowOff>
        </xdr:from>
        <xdr:to>
          <xdr:col>8</xdr:col>
          <xdr:colOff>525498</xdr:colOff>
          <xdr:row>62</xdr:row>
          <xdr:rowOff>239567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9494F286-EEBA-4D26-BCA0-E350179EE74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S$65" spid="_x0000_s18478"/>
                </a:ext>
              </a:extLst>
            </xdr:cNvPicPr>
          </xdr:nvPicPr>
          <xdr:blipFill rotWithShape="1">
            <a:blip xmlns:r="http://schemas.openxmlformats.org/officeDocument/2006/relationships" r:embed="rId2"/>
            <a:srcRect l="16736" t="22233" r="23849" b="41801"/>
            <a:stretch>
              <a:fillRect/>
            </a:stretch>
          </xdr:blipFill>
          <xdr:spPr bwMode="auto">
            <a:xfrm>
              <a:off x="2889611" y="7996814"/>
              <a:ext cx="499340" cy="21994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20203</xdr:colOff>
          <xdr:row>63</xdr:row>
          <xdr:rowOff>21177</xdr:rowOff>
        </xdr:from>
        <xdr:to>
          <xdr:col>8</xdr:col>
          <xdr:colOff>522431</xdr:colOff>
          <xdr:row>63</xdr:row>
          <xdr:rowOff>233794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E1D8D30D-5E49-4986-ACFE-7B583D45923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S$65" spid="_x0000_s18479"/>
                </a:ext>
              </a:extLst>
            </xdr:cNvPicPr>
          </xdr:nvPicPr>
          <xdr:blipFill rotWithShape="1">
            <a:blip xmlns:r="http://schemas.openxmlformats.org/officeDocument/2006/relationships" r:embed="rId3"/>
            <a:srcRect l="16736" t="22233" r="23849" b="41801"/>
            <a:stretch>
              <a:fillRect/>
            </a:stretch>
          </xdr:blipFill>
          <xdr:spPr bwMode="auto">
            <a:xfrm>
              <a:off x="2906567" y="8339677"/>
              <a:ext cx="502228" cy="21261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28066</xdr:colOff>
          <xdr:row>64</xdr:row>
          <xdr:rowOff>42749</xdr:rowOff>
        </xdr:from>
        <xdr:to>
          <xdr:col>8</xdr:col>
          <xdr:colOff>310243</xdr:colOff>
          <xdr:row>64</xdr:row>
          <xdr:rowOff>228601</xdr:rowOff>
        </xdr:to>
        <xdr:pic>
          <xdr:nvPicPr>
            <xdr:cNvPr id="22" name="図 21">
              <a:extLst>
                <a:ext uri="{FF2B5EF4-FFF2-40B4-BE49-F238E27FC236}">
                  <a16:creationId xmlns:a16="http://schemas.microsoft.com/office/drawing/2014/main" id="{58FFE79F-FDAA-FB10-88EA-9819D052187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S$65" spid="_x0000_s18480"/>
                </a:ext>
              </a:extLst>
            </xdr:cNvPicPr>
          </xdr:nvPicPr>
          <xdr:blipFill rotWithShape="1">
            <a:blip xmlns:r="http://schemas.openxmlformats.org/officeDocument/2006/relationships" r:embed="rId4"/>
            <a:srcRect l="16736" t="22233" r="23849" b="41801"/>
            <a:stretch>
              <a:fillRect/>
            </a:stretch>
          </xdr:blipFill>
          <xdr:spPr bwMode="auto">
            <a:xfrm>
              <a:off x="28066" y="8555378"/>
              <a:ext cx="3145120" cy="18585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2721</xdr:colOff>
          <xdr:row>64</xdr:row>
          <xdr:rowOff>25978</xdr:rowOff>
        </xdr:from>
        <xdr:to>
          <xdr:col>16</xdr:col>
          <xdr:colOff>470298</xdr:colOff>
          <xdr:row>64</xdr:row>
          <xdr:rowOff>210554</xdr:rowOff>
        </xdr:to>
        <xdr:pic>
          <xdr:nvPicPr>
            <xdr:cNvPr id="24" name="図 23"/>
            <xdr:cNvPicPr>
              <a:picLocks noChangeAspect="1" noChangeArrowheads="1"/>
              <a:extLst>
                <a:ext uri="{84589F7E-364E-4C9E-8A38-B11213B215E9}">
                  <a14:cameraTool cellRange="$S$64" spid="_x0000_s18481"/>
                </a:ext>
              </a:extLst>
            </xdr:cNvPicPr>
          </xdr:nvPicPr>
          <xdr:blipFill rotWithShape="1">
            <a:blip xmlns:r="http://schemas.openxmlformats.org/officeDocument/2006/relationships" r:embed="rId5"/>
            <a:srcRect l="4776" t="27474" r="24117" b="-1"/>
            <a:stretch>
              <a:fillRect/>
            </a:stretch>
          </xdr:blipFill>
          <xdr:spPr bwMode="auto">
            <a:xfrm>
              <a:off x="4455659" y="8503228"/>
              <a:ext cx="2211842" cy="18457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48090</xdr:colOff>
          <xdr:row>73</xdr:row>
          <xdr:rowOff>48117</xdr:rowOff>
        </xdr:from>
        <xdr:to>
          <xdr:col>17</xdr:col>
          <xdr:colOff>370115</xdr:colOff>
          <xdr:row>74</xdr:row>
          <xdr:rowOff>3409</xdr:rowOff>
        </xdr:to>
        <xdr:pic>
          <xdr:nvPicPr>
            <xdr:cNvPr id="26" name="図 25">
              <a:extLst>
                <a:ext uri="{FF2B5EF4-FFF2-40B4-BE49-F238E27FC236}">
                  <a16:creationId xmlns:a16="http://schemas.microsoft.com/office/drawing/2014/main" id="{8E0A1FFE-EF87-49FE-B18F-043456FB362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S$65" spid="_x0000_s18482"/>
                </a:ext>
              </a:extLst>
            </xdr:cNvPicPr>
          </xdr:nvPicPr>
          <xdr:blipFill rotWithShape="1">
            <a:blip xmlns:r="http://schemas.openxmlformats.org/officeDocument/2006/relationships" r:embed="rId4"/>
            <a:srcRect l="16736" t="22233" r="23849" b="41801"/>
            <a:stretch>
              <a:fillRect/>
            </a:stretch>
          </xdr:blipFill>
          <xdr:spPr bwMode="auto">
            <a:xfrm>
              <a:off x="6737361" y="10335117"/>
              <a:ext cx="322025" cy="200937"/>
            </a:xfrm>
            <a:prstGeom prst="rect">
              <a:avLst/>
            </a:prstGeom>
            <a:noFill/>
            <a:extLst/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60768</xdr:colOff>
          <xdr:row>73</xdr:row>
          <xdr:rowOff>42412</xdr:rowOff>
        </xdr:from>
        <xdr:ext cx="430522" cy="153101"/>
        <xdr:pic>
          <xdr:nvPicPr>
            <xdr:cNvPr id="27" name="図 26">
              <a:extLst>
                <a:ext uri="{FF2B5EF4-FFF2-40B4-BE49-F238E27FC236}">
                  <a16:creationId xmlns:a16="http://schemas.microsoft.com/office/drawing/2014/main" id="{8E0A1FFE-EF87-49FE-B18F-043456FB362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S$65" spid="_x0000_s18483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6736" t="22233" r="23849" b="41801"/>
            <a:stretch>
              <a:fillRect/>
            </a:stretch>
          </xdr:blipFill>
          <xdr:spPr bwMode="auto">
            <a:xfrm>
              <a:off x="2923281" y="10078754"/>
              <a:ext cx="430522" cy="153101"/>
            </a:xfrm>
            <a:prstGeom prst="rect">
              <a:avLst/>
            </a:prstGeom>
            <a:noFill/>
            <a:extLst/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54342</xdr:colOff>
          <xdr:row>73</xdr:row>
          <xdr:rowOff>46464</xdr:rowOff>
        </xdr:from>
        <xdr:to>
          <xdr:col>7</xdr:col>
          <xdr:colOff>59120</xdr:colOff>
          <xdr:row>73</xdr:row>
          <xdr:rowOff>220579</xdr:rowOff>
        </xdr:to>
        <xdr:pic>
          <xdr:nvPicPr>
            <xdr:cNvPr id="28" name="図 27">
              <a:extLst>
                <a:ext uri="{FF2B5EF4-FFF2-40B4-BE49-F238E27FC236}">
                  <a16:creationId xmlns:a16="http://schemas.microsoft.com/office/drawing/2014/main" id="{58FFE79F-FDAA-FB10-88EA-9819D052187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S$65" spid="_x0000_s18484"/>
                </a:ext>
              </a:extLst>
            </xdr:cNvPicPr>
          </xdr:nvPicPr>
          <xdr:blipFill rotWithShape="1">
            <a:blip xmlns:r="http://schemas.openxmlformats.org/officeDocument/2006/relationships" r:embed="rId2"/>
            <a:srcRect l="16736" t="22233" r="23849" b="41801"/>
            <a:stretch>
              <a:fillRect/>
            </a:stretch>
          </xdr:blipFill>
          <xdr:spPr bwMode="auto">
            <a:xfrm>
              <a:off x="54342" y="10082806"/>
              <a:ext cx="2741962" cy="17411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35950</xdr:colOff>
          <xdr:row>73</xdr:row>
          <xdr:rowOff>25066</xdr:rowOff>
        </xdr:from>
        <xdr:to>
          <xdr:col>12</xdr:col>
          <xdr:colOff>183932</xdr:colOff>
          <xdr:row>74</xdr:row>
          <xdr:rowOff>34662</xdr:rowOff>
        </xdr:to>
        <xdr:pic>
          <xdr:nvPicPr>
            <xdr:cNvPr id="29" name="図 28">
              <a:extLst>
                <a:ext uri="{FF2B5EF4-FFF2-40B4-BE49-F238E27FC236}">
                  <a16:creationId xmlns:a16="http://schemas.microsoft.com/office/drawing/2014/main" id="{58FFE79F-FDAA-FB10-88EA-9819D052187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R$65" spid="_x0000_s18485"/>
                </a:ext>
              </a:extLst>
            </xdr:cNvPicPr>
          </xdr:nvPicPr>
          <xdr:blipFill rotWithShape="1">
            <a:blip xmlns:r="http://schemas.openxmlformats.org/officeDocument/2006/relationships" r:embed="rId6"/>
            <a:srcRect l="16736" t="22233" r="23849" b="41801"/>
            <a:stretch>
              <a:fillRect/>
            </a:stretch>
          </xdr:blipFill>
          <xdr:spPr bwMode="auto">
            <a:xfrm>
              <a:off x="3439884" y="10061408"/>
              <a:ext cx="719482" cy="25524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470815</xdr:colOff>
          <xdr:row>73</xdr:row>
          <xdr:rowOff>41818</xdr:rowOff>
        </xdr:from>
        <xdr:to>
          <xdr:col>13</xdr:col>
          <xdr:colOff>1051034</xdr:colOff>
          <xdr:row>73</xdr:row>
          <xdr:rowOff>210554</xdr:rowOff>
        </xdr:to>
        <xdr:pic>
          <xdr:nvPicPr>
            <xdr:cNvPr id="30" name="図 29">
              <a:extLst>
                <a:ext uri="{FF2B5EF4-FFF2-40B4-BE49-F238E27FC236}">
                  <a16:creationId xmlns:a16="http://schemas.microsoft.com/office/drawing/2014/main" id="{58FFE79F-FDAA-FB10-88EA-9819D052187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S$65" spid="_x0000_s18486"/>
                </a:ext>
              </a:extLst>
            </xdr:cNvPicPr>
          </xdr:nvPicPr>
          <xdr:blipFill rotWithShape="1">
            <a:blip xmlns:r="http://schemas.openxmlformats.org/officeDocument/2006/relationships" r:embed="rId4"/>
            <a:srcRect l="16736" t="22233" r="23849" b="41801"/>
            <a:stretch>
              <a:fillRect/>
            </a:stretch>
          </xdr:blipFill>
          <xdr:spPr bwMode="auto">
            <a:xfrm>
              <a:off x="4446249" y="10078160"/>
              <a:ext cx="1056469" cy="16873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45146</xdr:colOff>
          <xdr:row>73</xdr:row>
          <xdr:rowOff>46464</xdr:rowOff>
        </xdr:from>
        <xdr:to>
          <xdr:col>16</xdr:col>
          <xdr:colOff>512380</xdr:colOff>
          <xdr:row>74</xdr:row>
          <xdr:rowOff>30721</xdr:rowOff>
        </xdr:to>
        <xdr:pic>
          <xdr:nvPicPr>
            <xdr:cNvPr id="31" name="図 30">
              <a:extLst>
                <a:ext uri="{FF2B5EF4-FFF2-40B4-BE49-F238E27FC236}">
                  <a16:creationId xmlns:a16="http://schemas.microsoft.com/office/drawing/2014/main" id="{58FFE79F-FDAA-FB10-88EA-9819D052187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R$65" spid="_x0000_s18487"/>
                </a:ext>
              </a:extLst>
            </xdr:cNvPicPr>
          </xdr:nvPicPr>
          <xdr:blipFill rotWithShape="1">
            <a:blip xmlns:r="http://schemas.openxmlformats.org/officeDocument/2006/relationships" r:embed="rId6"/>
            <a:srcRect l="16736" t="22233" r="23849" b="41801"/>
            <a:stretch>
              <a:fillRect/>
            </a:stretch>
          </xdr:blipFill>
          <xdr:spPr bwMode="auto">
            <a:xfrm>
              <a:off x="6248012" y="10268415"/>
              <a:ext cx="467234" cy="23337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18</xdr:col>
      <xdr:colOff>0</xdr:colOff>
      <xdr:row>98</xdr:row>
      <xdr:rowOff>265044</xdr:rowOff>
    </xdr:to>
    <xdr:grpSp>
      <xdr:nvGrpSpPr>
        <xdr:cNvPr id="3" name="グループ化 2"/>
        <xdr:cNvGrpSpPr/>
      </xdr:nvGrpSpPr>
      <xdr:grpSpPr>
        <a:xfrm>
          <a:off x="0" y="0"/>
          <a:ext cx="7172325" cy="17876769"/>
          <a:chOff x="-41413" y="-7144"/>
          <a:chExt cx="7181022" cy="17955558"/>
        </a:xfrm>
        <a:solidFill>
          <a:schemeClr val="accent1">
            <a:alpha val="0"/>
          </a:schemeClr>
        </a:solidFill>
      </xdr:grpSpPr>
      <xdr:sp macro="" textlink="">
        <xdr:nvSpPr>
          <xdr:cNvPr id="2" name="正方形/長方形 1"/>
          <xdr:cNvSpPr/>
        </xdr:nvSpPr>
        <xdr:spPr>
          <a:xfrm>
            <a:off x="-41413" y="-7144"/>
            <a:ext cx="5615609" cy="17955558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正方形/長方形 13"/>
          <xdr:cNvSpPr/>
        </xdr:nvSpPr>
        <xdr:spPr>
          <a:xfrm>
            <a:off x="6248400" y="0"/>
            <a:ext cx="874643" cy="4257261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正方形/長方形 14"/>
          <xdr:cNvSpPr/>
        </xdr:nvSpPr>
        <xdr:spPr>
          <a:xfrm>
            <a:off x="6259996" y="8029161"/>
            <a:ext cx="874643" cy="9919252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正方形/長方形 15"/>
          <xdr:cNvSpPr/>
        </xdr:nvSpPr>
        <xdr:spPr>
          <a:xfrm>
            <a:off x="5517874" y="10376452"/>
            <a:ext cx="874643" cy="7571961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正方形/長方形 16"/>
          <xdr:cNvSpPr/>
        </xdr:nvSpPr>
        <xdr:spPr>
          <a:xfrm>
            <a:off x="5438360" y="5352222"/>
            <a:ext cx="1701249" cy="233403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正方形/長方形 17"/>
          <xdr:cNvSpPr/>
        </xdr:nvSpPr>
        <xdr:spPr>
          <a:xfrm>
            <a:off x="5524500" y="3144080"/>
            <a:ext cx="828261" cy="1113182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正方形/長方形 18"/>
          <xdr:cNvSpPr/>
        </xdr:nvSpPr>
        <xdr:spPr>
          <a:xfrm>
            <a:off x="5536096" y="0"/>
            <a:ext cx="828261" cy="1797326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正方形/長方形 19"/>
          <xdr:cNvSpPr/>
        </xdr:nvSpPr>
        <xdr:spPr>
          <a:xfrm>
            <a:off x="5506278" y="8534399"/>
            <a:ext cx="828261" cy="750405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正方形/長方形 20"/>
          <xdr:cNvSpPr/>
        </xdr:nvSpPr>
        <xdr:spPr>
          <a:xfrm>
            <a:off x="6269935" y="4851951"/>
            <a:ext cx="869674" cy="750405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正方形/長方形 22"/>
          <xdr:cNvSpPr/>
        </xdr:nvSpPr>
        <xdr:spPr>
          <a:xfrm>
            <a:off x="6819899" y="4225786"/>
            <a:ext cx="294861" cy="750405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正方形/長方形 24"/>
          <xdr:cNvSpPr/>
        </xdr:nvSpPr>
        <xdr:spPr>
          <a:xfrm>
            <a:off x="6823212" y="7442751"/>
            <a:ext cx="294861" cy="750405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18430</xdr:colOff>
          <xdr:row>114</xdr:row>
          <xdr:rowOff>19726</xdr:rowOff>
        </xdr:from>
        <xdr:to>
          <xdr:col>8</xdr:col>
          <xdr:colOff>417289</xdr:colOff>
          <xdr:row>114</xdr:row>
          <xdr:rowOff>19726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8E0A1FFE-EF87-49FE-B18F-043456FB362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R$65" spid="_x0000_s17063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6736" t="22233" r="23849" b="41801"/>
            <a:stretch>
              <a:fillRect/>
            </a:stretch>
          </xdr:blipFill>
          <xdr:spPr bwMode="auto">
            <a:xfrm>
              <a:off x="2881883" y="10044789"/>
              <a:ext cx="398859" cy="0"/>
            </a:xfrm>
            <a:prstGeom prst="rect">
              <a:avLst/>
            </a:prstGeom>
            <a:noFill/>
            <a:extLst/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26158</xdr:colOff>
          <xdr:row>115</xdr:row>
          <xdr:rowOff>19626</xdr:rowOff>
        </xdr:from>
        <xdr:to>
          <xdr:col>8</xdr:col>
          <xdr:colOff>425017</xdr:colOff>
          <xdr:row>115</xdr:row>
          <xdr:rowOff>19626</xdr:rowOff>
        </xdr:to>
        <xdr:pic>
          <xdr:nvPicPr>
            <xdr:cNvPr id="19" name="図 18">
              <a:extLst>
                <a:ext uri="{FF2B5EF4-FFF2-40B4-BE49-F238E27FC236}">
                  <a16:creationId xmlns:a16="http://schemas.microsoft.com/office/drawing/2014/main" id="{9494F286-EEBA-4D26-BCA0-E350179EE74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R$65" spid="_x0000_s17064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6736" t="22233" r="23849" b="41801"/>
            <a:stretch>
              <a:fillRect/>
            </a:stretch>
          </xdr:blipFill>
          <xdr:spPr bwMode="auto">
            <a:xfrm>
              <a:off x="2889611" y="10294720"/>
              <a:ext cx="398859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20203</xdr:colOff>
          <xdr:row>116</xdr:row>
          <xdr:rowOff>21177</xdr:rowOff>
        </xdr:from>
        <xdr:to>
          <xdr:col>8</xdr:col>
          <xdr:colOff>419062</xdr:colOff>
          <xdr:row>116</xdr:row>
          <xdr:rowOff>21177</xdr:rowOff>
        </xdr:to>
        <xdr:pic>
          <xdr:nvPicPr>
            <xdr:cNvPr id="21" name="図 20">
              <a:extLst>
                <a:ext uri="{FF2B5EF4-FFF2-40B4-BE49-F238E27FC236}">
                  <a16:creationId xmlns:a16="http://schemas.microsoft.com/office/drawing/2014/main" id="{E1D8D30D-5E49-4986-ACFE-7B583D45923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R$65" spid="_x0000_s17065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6736" t="22233" r="23849" b="41801"/>
            <a:stretch>
              <a:fillRect/>
            </a:stretch>
          </xdr:blipFill>
          <xdr:spPr bwMode="auto">
            <a:xfrm>
              <a:off x="2883656" y="10546302"/>
              <a:ext cx="398859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28066</xdr:colOff>
          <xdr:row>117</xdr:row>
          <xdr:rowOff>42749</xdr:rowOff>
        </xdr:from>
        <xdr:to>
          <xdr:col>1</xdr:col>
          <xdr:colOff>236425</xdr:colOff>
          <xdr:row>117</xdr:row>
          <xdr:rowOff>42749</xdr:rowOff>
        </xdr:to>
        <xdr:pic>
          <xdr:nvPicPr>
            <xdr:cNvPr id="23" name="図 22">
              <a:extLst>
                <a:ext uri="{FF2B5EF4-FFF2-40B4-BE49-F238E27FC236}">
                  <a16:creationId xmlns:a16="http://schemas.microsoft.com/office/drawing/2014/main" id="{58FFE79F-FDAA-FB10-88EA-9819D052187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R$65" spid="_x0000_s17066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6736" t="22233" r="23849" b="41801"/>
            <a:stretch>
              <a:fillRect/>
            </a:stretch>
          </xdr:blipFill>
          <xdr:spPr bwMode="auto">
            <a:xfrm>
              <a:off x="28066" y="10817905"/>
              <a:ext cx="398859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2721</xdr:colOff>
          <xdr:row>117</xdr:row>
          <xdr:rowOff>25978</xdr:rowOff>
        </xdr:from>
        <xdr:to>
          <xdr:col>13</xdr:col>
          <xdr:colOff>401580</xdr:colOff>
          <xdr:row>117</xdr:row>
          <xdr:rowOff>25978</xdr:rowOff>
        </xdr:to>
        <xdr:pic>
          <xdr:nvPicPr>
            <xdr:cNvPr id="25" name="図 24"/>
            <xdr:cNvPicPr>
              <a:picLocks noChangeAspect="1" noChangeArrowheads="1"/>
              <a:extLst>
                <a:ext uri="{84589F7E-364E-4C9E-8A38-B11213B215E9}">
                  <a14:cameraTool cellRange="$R$64" spid="_x0000_s17067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4776" t="27474" r="24117" b="-1"/>
            <a:stretch>
              <a:fillRect/>
            </a:stretch>
          </xdr:blipFill>
          <xdr:spPr bwMode="auto">
            <a:xfrm>
              <a:off x="4455659" y="10801134"/>
              <a:ext cx="398859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22461</xdr:colOff>
          <xdr:row>114</xdr:row>
          <xdr:rowOff>23812</xdr:rowOff>
        </xdr:from>
        <xdr:to>
          <xdr:col>8</xdr:col>
          <xdr:colOff>527575</xdr:colOff>
          <xdr:row>114</xdr:row>
          <xdr:rowOff>227680</xdr:rowOff>
        </xdr:to>
        <xdr:pic>
          <xdr:nvPicPr>
            <xdr:cNvPr id="26" name="図 25">
              <a:extLst>
                <a:ext uri="{FF2B5EF4-FFF2-40B4-BE49-F238E27FC236}">
                  <a16:creationId xmlns:a16="http://schemas.microsoft.com/office/drawing/2014/main" id="{8E0A1FFE-EF87-49FE-B18F-043456FB362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S$118" spid="_x0000_s17068"/>
                </a:ext>
              </a:extLst>
            </xdr:cNvPicPr>
          </xdr:nvPicPr>
          <xdr:blipFill rotWithShape="1">
            <a:blip xmlns:r="http://schemas.openxmlformats.org/officeDocument/2006/relationships" r:embed="rId2"/>
            <a:srcRect l="16736" t="22233" r="23849" b="41801"/>
            <a:stretch>
              <a:fillRect/>
            </a:stretch>
          </xdr:blipFill>
          <xdr:spPr bwMode="auto">
            <a:xfrm>
              <a:off x="2885914" y="10048875"/>
              <a:ext cx="505114" cy="203868"/>
            </a:xfrm>
            <a:prstGeom prst="rect">
              <a:avLst/>
            </a:prstGeom>
            <a:noFill/>
            <a:extLst/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30189</xdr:colOff>
          <xdr:row>115</xdr:row>
          <xdr:rowOff>22159</xdr:rowOff>
        </xdr:from>
        <xdr:to>
          <xdr:col>8</xdr:col>
          <xdr:colOff>529529</xdr:colOff>
          <xdr:row>115</xdr:row>
          <xdr:rowOff>242100</xdr:rowOff>
        </xdr:to>
        <xdr:pic>
          <xdr:nvPicPr>
            <xdr:cNvPr id="29" name="図 28">
              <a:extLst>
                <a:ext uri="{FF2B5EF4-FFF2-40B4-BE49-F238E27FC236}">
                  <a16:creationId xmlns:a16="http://schemas.microsoft.com/office/drawing/2014/main" id="{9494F286-EEBA-4D26-BCA0-E350179EE74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S$118" spid="_x0000_s17069"/>
                </a:ext>
              </a:extLst>
            </xdr:cNvPicPr>
          </xdr:nvPicPr>
          <xdr:blipFill rotWithShape="1">
            <a:blip xmlns:r="http://schemas.openxmlformats.org/officeDocument/2006/relationships" r:embed="rId3"/>
            <a:srcRect l="16736" t="22233" r="23849" b="41801"/>
            <a:stretch>
              <a:fillRect/>
            </a:stretch>
          </xdr:blipFill>
          <xdr:spPr bwMode="auto">
            <a:xfrm>
              <a:off x="2893642" y="10297253"/>
              <a:ext cx="499340" cy="21994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24234</xdr:colOff>
          <xdr:row>116</xdr:row>
          <xdr:rowOff>22157</xdr:rowOff>
        </xdr:from>
        <xdr:to>
          <xdr:col>8</xdr:col>
          <xdr:colOff>526462</xdr:colOff>
          <xdr:row>116</xdr:row>
          <xdr:rowOff>234774</xdr:rowOff>
        </xdr:to>
        <xdr:pic>
          <xdr:nvPicPr>
            <xdr:cNvPr id="30" name="図 29">
              <a:extLst>
                <a:ext uri="{FF2B5EF4-FFF2-40B4-BE49-F238E27FC236}">
                  <a16:creationId xmlns:a16="http://schemas.microsoft.com/office/drawing/2014/main" id="{E1D8D30D-5E49-4986-ACFE-7B583D45923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S$118" spid="_x0000_s17070"/>
                </a:ext>
              </a:extLst>
            </xdr:cNvPicPr>
          </xdr:nvPicPr>
          <xdr:blipFill rotWithShape="1">
            <a:blip xmlns:r="http://schemas.openxmlformats.org/officeDocument/2006/relationships" r:embed="rId4"/>
            <a:srcRect l="16736" t="22233" r="23849" b="41801"/>
            <a:stretch>
              <a:fillRect/>
            </a:stretch>
          </xdr:blipFill>
          <xdr:spPr bwMode="auto">
            <a:xfrm>
              <a:off x="2887687" y="10547282"/>
              <a:ext cx="502228" cy="21261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68451</xdr:rowOff>
        </xdr:from>
        <xdr:to>
          <xdr:col>8</xdr:col>
          <xdr:colOff>256189</xdr:colOff>
          <xdr:row>123</xdr:row>
          <xdr:rowOff>65690</xdr:rowOff>
        </xdr:to>
        <xdr:pic>
          <xdr:nvPicPr>
            <xdr:cNvPr id="31" name="図 30">
              <a:extLst>
                <a:ext uri="{FF2B5EF4-FFF2-40B4-BE49-F238E27FC236}">
                  <a16:creationId xmlns:a16="http://schemas.microsoft.com/office/drawing/2014/main" id="{58FFE79F-FDAA-FB10-88EA-9819D052187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S$118" spid="_x0000_s17071"/>
                </a:ext>
              </a:extLst>
            </xdr:cNvPicPr>
          </xdr:nvPicPr>
          <xdr:blipFill rotWithShape="1">
            <a:blip xmlns:r="http://schemas.openxmlformats.org/officeDocument/2006/relationships" r:embed="rId4"/>
            <a:srcRect l="16736" t="22234" r="40498" b="43104"/>
            <a:stretch>
              <a:fillRect/>
            </a:stretch>
          </xdr:blipFill>
          <xdr:spPr bwMode="auto">
            <a:xfrm>
              <a:off x="0" y="12490365"/>
              <a:ext cx="3120258" cy="24685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15810</xdr:colOff>
          <xdr:row>117</xdr:row>
          <xdr:rowOff>25404</xdr:rowOff>
        </xdr:from>
        <xdr:to>
          <xdr:col>16</xdr:col>
          <xdr:colOff>486753</xdr:colOff>
          <xdr:row>123</xdr:row>
          <xdr:rowOff>74542</xdr:rowOff>
        </xdr:to>
        <xdr:pic>
          <xdr:nvPicPr>
            <xdr:cNvPr id="32" name="図 31"/>
            <xdr:cNvPicPr>
              <a:picLocks noChangeAspect="1" noChangeArrowheads="1"/>
              <a:extLst>
                <a:ext uri="{84589F7E-364E-4C9E-8A38-B11213B215E9}">
                  <a14:cameraTool cellRange="$S$117" spid="_x0000_s17072"/>
                </a:ext>
              </a:extLst>
            </xdr:cNvPicPr>
          </xdr:nvPicPr>
          <xdr:blipFill rotWithShape="1">
            <a:blip xmlns:r="http://schemas.openxmlformats.org/officeDocument/2006/relationships" r:embed="rId5"/>
            <a:srcRect l="4776" t="27474" r="24117" b="-1"/>
            <a:stretch>
              <a:fillRect/>
            </a:stretch>
          </xdr:blipFill>
          <xdr:spPr bwMode="auto">
            <a:xfrm>
              <a:off x="4480136" y="12482447"/>
              <a:ext cx="2218574" cy="29761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60768</xdr:colOff>
          <xdr:row>130</xdr:row>
          <xdr:rowOff>0</xdr:rowOff>
        </xdr:from>
        <xdr:to>
          <xdr:col>8</xdr:col>
          <xdr:colOff>463749</xdr:colOff>
          <xdr:row>130</xdr:row>
          <xdr:rowOff>4115</xdr:rowOff>
        </xdr:to>
        <xdr:pic>
          <xdr:nvPicPr>
            <xdr:cNvPr id="33" name="図 32">
              <a:extLst>
                <a:ext uri="{FF2B5EF4-FFF2-40B4-BE49-F238E27FC236}">
                  <a16:creationId xmlns:a16="http://schemas.microsoft.com/office/drawing/2014/main" id="{8E0A1FFE-EF87-49FE-B18F-043456FB362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R$65" spid="_x0000_s17073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6736" t="22233" r="23849" b="41801"/>
            <a:stretch>
              <a:fillRect/>
            </a:stretch>
          </xdr:blipFill>
          <xdr:spPr bwMode="auto">
            <a:xfrm>
              <a:off x="2925595" y="14439816"/>
              <a:ext cx="402981" cy="0"/>
            </a:xfrm>
            <a:prstGeom prst="rect">
              <a:avLst/>
            </a:prstGeom>
            <a:noFill/>
            <a:extLst/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48090</xdr:colOff>
          <xdr:row>130</xdr:row>
          <xdr:rowOff>0</xdr:rowOff>
        </xdr:from>
        <xdr:to>
          <xdr:col>18</xdr:col>
          <xdr:colOff>48090</xdr:colOff>
          <xdr:row>130</xdr:row>
          <xdr:rowOff>4115</xdr:rowOff>
        </xdr:to>
        <xdr:pic>
          <xdr:nvPicPr>
            <xdr:cNvPr id="34" name="図 33">
              <a:extLst>
                <a:ext uri="{FF2B5EF4-FFF2-40B4-BE49-F238E27FC236}">
                  <a16:creationId xmlns:a16="http://schemas.microsoft.com/office/drawing/2014/main" id="{8E0A1FFE-EF87-49FE-B18F-043456FB362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R$65" spid="_x0000_s17074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6736" t="22233" r="23849" b="41801"/>
            <a:stretch>
              <a:fillRect/>
            </a:stretch>
          </xdr:blipFill>
          <xdr:spPr bwMode="auto">
            <a:xfrm>
              <a:off x="6818167" y="14445521"/>
              <a:ext cx="402981" cy="0"/>
            </a:xfrm>
            <a:prstGeom prst="rect">
              <a:avLst/>
            </a:prstGeom>
            <a:noFill/>
            <a:extLst/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60768</xdr:colOff>
          <xdr:row>130</xdr:row>
          <xdr:rowOff>0</xdr:rowOff>
        </xdr:from>
        <xdr:ext cx="402981" cy="0"/>
        <xdr:pic>
          <xdr:nvPicPr>
            <xdr:cNvPr id="35" name="図 34">
              <a:extLst>
                <a:ext uri="{FF2B5EF4-FFF2-40B4-BE49-F238E27FC236}">
                  <a16:creationId xmlns:a16="http://schemas.microsoft.com/office/drawing/2014/main" id="{8E0A1FFE-EF87-49FE-B18F-043456FB362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R$65" spid="_x0000_s17075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6736" t="22233" r="23849" b="41801"/>
            <a:stretch>
              <a:fillRect/>
            </a:stretch>
          </xdr:blipFill>
          <xdr:spPr bwMode="auto">
            <a:xfrm>
              <a:off x="2925595" y="14439816"/>
              <a:ext cx="402981" cy="0"/>
            </a:xfrm>
            <a:prstGeom prst="rect">
              <a:avLst/>
            </a:prstGeom>
            <a:noFill/>
            <a:extLst/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54342</xdr:colOff>
          <xdr:row>130</xdr:row>
          <xdr:rowOff>0</xdr:rowOff>
        </xdr:from>
        <xdr:to>
          <xdr:col>1</xdr:col>
          <xdr:colOff>266823</xdr:colOff>
          <xdr:row>130</xdr:row>
          <xdr:rowOff>4115</xdr:rowOff>
        </xdr:to>
        <xdr:pic>
          <xdr:nvPicPr>
            <xdr:cNvPr id="36" name="図 35">
              <a:extLst>
                <a:ext uri="{FF2B5EF4-FFF2-40B4-BE49-F238E27FC236}">
                  <a16:creationId xmlns:a16="http://schemas.microsoft.com/office/drawing/2014/main" id="{58FFE79F-FDAA-FB10-88EA-9819D052187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R$65" spid="_x0000_s17076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6736" t="22233" r="23849" b="41801"/>
            <a:stretch>
              <a:fillRect/>
            </a:stretch>
          </xdr:blipFill>
          <xdr:spPr bwMode="auto">
            <a:xfrm>
              <a:off x="54342" y="14443868"/>
              <a:ext cx="402981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35950</xdr:colOff>
          <xdr:row>130</xdr:row>
          <xdr:rowOff>0</xdr:rowOff>
        </xdr:from>
        <xdr:to>
          <xdr:col>9</xdr:col>
          <xdr:colOff>438931</xdr:colOff>
          <xdr:row>130</xdr:row>
          <xdr:rowOff>4115</xdr:rowOff>
        </xdr:to>
        <xdr:pic>
          <xdr:nvPicPr>
            <xdr:cNvPr id="37" name="図 36">
              <a:extLst>
                <a:ext uri="{FF2B5EF4-FFF2-40B4-BE49-F238E27FC236}">
                  <a16:creationId xmlns:a16="http://schemas.microsoft.com/office/drawing/2014/main" id="{58FFE79F-FDAA-FB10-88EA-9819D052187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R$65" spid="_x0000_s17077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6736" t="22233" r="23849" b="41801"/>
            <a:stretch>
              <a:fillRect/>
            </a:stretch>
          </xdr:blipFill>
          <xdr:spPr bwMode="auto">
            <a:xfrm>
              <a:off x="3442969" y="14499836"/>
              <a:ext cx="402981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470815</xdr:colOff>
          <xdr:row>130</xdr:row>
          <xdr:rowOff>0</xdr:rowOff>
        </xdr:from>
        <xdr:to>
          <xdr:col>13</xdr:col>
          <xdr:colOff>397546</xdr:colOff>
          <xdr:row>130</xdr:row>
          <xdr:rowOff>4115</xdr:rowOff>
        </xdr:to>
        <xdr:pic>
          <xdr:nvPicPr>
            <xdr:cNvPr id="38" name="図 37">
              <a:extLst>
                <a:ext uri="{FF2B5EF4-FFF2-40B4-BE49-F238E27FC236}">
                  <a16:creationId xmlns:a16="http://schemas.microsoft.com/office/drawing/2014/main" id="{58FFE79F-FDAA-FB10-88EA-9819D052187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R$65" spid="_x0000_s17078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6736" t="22233" r="23849" b="41801"/>
            <a:stretch>
              <a:fillRect/>
            </a:stretch>
          </xdr:blipFill>
          <xdr:spPr bwMode="auto">
            <a:xfrm>
              <a:off x="4449334" y="14439221"/>
              <a:ext cx="402981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45146</xdr:colOff>
          <xdr:row>130</xdr:row>
          <xdr:rowOff>0</xdr:rowOff>
        </xdr:from>
        <xdr:to>
          <xdr:col>16</xdr:col>
          <xdr:colOff>448127</xdr:colOff>
          <xdr:row>130</xdr:row>
          <xdr:rowOff>4115</xdr:rowOff>
        </xdr:to>
        <xdr:pic>
          <xdr:nvPicPr>
            <xdr:cNvPr id="39" name="図 38">
              <a:extLst>
                <a:ext uri="{FF2B5EF4-FFF2-40B4-BE49-F238E27FC236}">
                  <a16:creationId xmlns:a16="http://schemas.microsoft.com/office/drawing/2014/main" id="{58FFE79F-FDAA-FB10-88EA-9819D052187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R$65" spid="_x0000_s17079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6736" t="22233" r="23849" b="41801"/>
            <a:stretch>
              <a:fillRect/>
            </a:stretch>
          </xdr:blipFill>
          <xdr:spPr bwMode="auto">
            <a:xfrm>
              <a:off x="6243723" y="14443868"/>
              <a:ext cx="402981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62426</xdr:colOff>
          <xdr:row>129</xdr:row>
          <xdr:rowOff>40475</xdr:rowOff>
        </xdr:from>
        <xdr:to>
          <xdr:col>7</xdr:col>
          <xdr:colOff>74343</xdr:colOff>
          <xdr:row>129</xdr:row>
          <xdr:rowOff>226327</xdr:rowOff>
        </xdr:to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58FFE79F-FDAA-FB10-88EA-9819D052187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S$118" spid="_x0000_s17080"/>
                </a:ext>
              </a:extLst>
            </xdr:cNvPicPr>
          </xdr:nvPicPr>
          <xdr:blipFill rotWithShape="1">
            <a:blip xmlns:r="http://schemas.openxmlformats.org/officeDocument/2006/relationships" r:embed="rId6"/>
            <a:srcRect l="16736" t="22233" r="23849" b="41801"/>
            <a:stretch>
              <a:fillRect/>
            </a:stretch>
          </xdr:blipFill>
          <xdr:spPr bwMode="auto">
            <a:xfrm>
              <a:off x="62426" y="13998085"/>
              <a:ext cx="2748612" cy="18585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544717</xdr:colOff>
          <xdr:row>129</xdr:row>
          <xdr:rowOff>25606</xdr:rowOff>
        </xdr:from>
        <xdr:to>
          <xdr:col>14</xdr:col>
          <xdr:colOff>46463</xdr:colOff>
          <xdr:row>129</xdr:row>
          <xdr:rowOff>211458</xdr:rowOff>
        </xdr:to>
        <xdr:pic>
          <xdr:nvPicPr>
            <xdr:cNvPr id="41" name="図 40">
              <a:extLst>
                <a:ext uri="{FF2B5EF4-FFF2-40B4-BE49-F238E27FC236}">
                  <a16:creationId xmlns:a16="http://schemas.microsoft.com/office/drawing/2014/main" id="{58FFE79F-FDAA-FB10-88EA-9819D052187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S$118" spid="_x0000_s17081"/>
                </a:ext>
              </a:extLst>
            </xdr:cNvPicPr>
          </xdr:nvPicPr>
          <xdr:blipFill rotWithShape="1">
            <a:blip xmlns:r="http://schemas.openxmlformats.org/officeDocument/2006/relationships" r:embed="rId4"/>
            <a:srcRect l="16736" t="22233" r="23849" b="41801"/>
            <a:stretch>
              <a:fillRect/>
            </a:stretch>
          </xdr:blipFill>
          <xdr:spPr bwMode="auto">
            <a:xfrm>
              <a:off x="3950485" y="13983216"/>
              <a:ext cx="1629771" cy="18585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567020</xdr:colOff>
          <xdr:row>129</xdr:row>
          <xdr:rowOff>66494</xdr:rowOff>
        </xdr:from>
        <xdr:to>
          <xdr:col>17</xdr:col>
          <xdr:colOff>367062</xdr:colOff>
          <xdr:row>130</xdr:row>
          <xdr:rowOff>6090</xdr:rowOff>
        </xdr:to>
        <xdr:pic>
          <xdr:nvPicPr>
            <xdr:cNvPr id="42" name="図 41">
              <a:extLst>
                <a:ext uri="{FF2B5EF4-FFF2-40B4-BE49-F238E27FC236}">
                  <a16:creationId xmlns:a16="http://schemas.microsoft.com/office/drawing/2014/main" id="{58FFE79F-FDAA-FB10-88EA-9819D052187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S$118" spid="_x0000_s17082"/>
                </a:ext>
              </a:extLst>
            </xdr:cNvPicPr>
          </xdr:nvPicPr>
          <xdr:blipFill rotWithShape="1">
            <a:blip xmlns:r="http://schemas.openxmlformats.org/officeDocument/2006/relationships" r:embed="rId2"/>
            <a:srcRect l="16736" t="22233" r="23849" b="41801"/>
            <a:stretch>
              <a:fillRect/>
            </a:stretch>
          </xdr:blipFill>
          <xdr:spPr bwMode="auto">
            <a:xfrm>
              <a:off x="6769886" y="14024104"/>
              <a:ext cx="371542" cy="18585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87512</xdr:colOff>
          <xdr:row>129</xdr:row>
          <xdr:rowOff>28394</xdr:rowOff>
        </xdr:from>
        <xdr:to>
          <xdr:col>8</xdr:col>
          <xdr:colOff>459054</xdr:colOff>
          <xdr:row>129</xdr:row>
          <xdr:rowOff>214246</xdr:rowOff>
        </xdr:to>
        <xdr:pic>
          <xdr:nvPicPr>
            <xdr:cNvPr id="43" name="図 42">
              <a:extLst>
                <a:ext uri="{FF2B5EF4-FFF2-40B4-BE49-F238E27FC236}">
                  <a16:creationId xmlns:a16="http://schemas.microsoft.com/office/drawing/2014/main" id="{58FFE79F-FDAA-FB10-88EA-9819D052187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S$118" spid="_x0000_s17083"/>
                </a:ext>
              </a:extLst>
            </xdr:cNvPicPr>
          </xdr:nvPicPr>
          <xdr:blipFill rotWithShape="1">
            <a:blip xmlns:r="http://schemas.openxmlformats.org/officeDocument/2006/relationships" r:embed="rId4"/>
            <a:srcRect l="16736" t="22233" r="23849" b="41801"/>
            <a:stretch>
              <a:fillRect/>
            </a:stretch>
          </xdr:blipFill>
          <xdr:spPr bwMode="auto">
            <a:xfrm>
              <a:off x="2949658" y="13986004"/>
              <a:ext cx="371542" cy="18585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0</xdr:colOff>
      <xdr:row>134</xdr:row>
      <xdr:rowOff>31921</xdr:rowOff>
    </xdr:from>
    <xdr:to>
      <xdr:col>17</xdr:col>
      <xdr:colOff>365803</xdr:colOff>
      <xdr:row>144</xdr:row>
      <xdr:rowOff>138207</xdr:rowOff>
    </xdr:to>
    <xdr:grpSp>
      <xdr:nvGrpSpPr>
        <xdr:cNvPr id="6" name="グループ化 5"/>
        <xdr:cNvGrpSpPr/>
      </xdr:nvGrpSpPr>
      <xdr:grpSpPr>
        <a:xfrm>
          <a:off x="0" y="15348121"/>
          <a:ext cx="7138078" cy="2392286"/>
          <a:chOff x="0" y="14890918"/>
          <a:chExt cx="7144975" cy="2405424"/>
        </a:xfrm>
      </xdr:grpSpPr>
      <xdr:pic>
        <xdr:nvPicPr>
          <xdr:cNvPr id="137" name="図 136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5804749"/>
            <a:ext cx="3558586" cy="6257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24" name="グループ化 23"/>
          <xdr:cNvGrpSpPr/>
        </xdr:nvGrpSpPr>
        <xdr:grpSpPr>
          <a:xfrm>
            <a:off x="66558" y="14890918"/>
            <a:ext cx="7078417" cy="2405424"/>
            <a:chOff x="260010" y="16102496"/>
            <a:chExt cx="7090274" cy="2382207"/>
          </a:xfrm>
        </xdr:grpSpPr>
        <xdr:grpSp>
          <xdr:nvGrpSpPr>
            <xdr:cNvPr id="14" name="グループ化 13"/>
            <xdr:cNvGrpSpPr/>
          </xdr:nvGrpSpPr>
          <xdr:grpSpPr>
            <a:xfrm>
              <a:off x="260010" y="16102496"/>
              <a:ext cx="7090274" cy="2382207"/>
              <a:chOff x="42297" y="16336531"/>
              <a:chExt cx="7090266" cy="2382206"/>
            </a:xfrm>
          </xdr:grpSpPr>
          <xdr:grpSp>
            <xdr:nvGrpSpPr>
              <xdr:cNvPr id="3" name="グループ化 2"/>
              <xdr:cNvGrpSpPr/>
            </xdr:nvGrpSpPr>
            <xdr:grpSpPr>
              <a:xfrm>
                <a:off x="42297" y="16336531"/>
                <a:ext cx="7090266" cy="2382206"/>
                <a:chOff x="32063" y="16150208"/>
                <a:chExt cx="7083923" cy="2383273"/>
              </a:xfrm>
            </xdr:grpSpPr>
            <xdr:pic>
              <xdr:nvPicPr>
                <xdr:cNvPr id="97" name="図 96"/>
                <xdr:cNvPicPr>
                  <a:picLocks noChangeAspect="1" noChangeArrowheads="1"/>
                </xdr:cNvPicPr>
              </xdr:nvPicPr>
              <xdr:blipFill rotWithShape="1"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1757" t="13234"/>
                <a:stretch/>
              </xdr:blipFill>
              <xdr:spPr bwMode="auto">
                <a:xfrm>
                  <a:off x="3527918" y="17037339"/>
                  <a:ext cx="3588068" cy="1496142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sp macro="" textlink="">
              <xdr:nvSpPr>
                <xdr:cNvPr id="2" name="テキスト ボックス 1"/>
                <xdr:cNvSpPr txBox="1"/>
              </xdr:nvSpPr>
              <xdr:spPr>
                <a:xfrm>
                  <a:off x="32063" y="16150208"/>
                  <a:ext cx="3009672" cy="54308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spAutoFit/>
                </a:bodyPr>
                <a:lstStyle/>
                <a:p>
                  <a:r>
                    <a:rPr kumimoji="1" lang="ja-JP" altLang="en-US" sz="1050" b="1"/>
                    <a:t>有効容量の算出例</a:t>
                  </a:r>
                  <a:endParaRPr kumimoji="1" lang="en-US" altLang="ja-JP" sz="1050" b="1"/>
                </a:p>
                <a:p>
                  <a:r>
                    <a:rPr kumimoji="1" lang="ja-JP" altLang="en-US" sz="1050" b="1"/>
                    <a:t>独立槽形阻集器の場合（４槽式独立形阻集器）</a:t>
                  </a:r>
                  <a:endParaRPr kumimoji="1" lang="en-US" altLang="ja-JP" sz="1050" b="1"/>
                </a:p>
              </xdr:txBody>
            </xdr:sp>
          </xdr:grpSp>
          <xdr:sp macro="" textlink="">
            <xdr:nvSpPr>
              <xdr:cNvPr id="69" name="テキスト ボックス 68"/>
              <xdr:cNvSpPr txBox="1"/>
            </xdr:nvSpPr>
            <xdr:spPr>
              <a:xfrm>
                <a:off x="396219" y="16947338"/>
                <a:ext cx="711689" cy="24364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kumimoji="1" lang="ja-JP" altLang="en-US" sz="1050" b="1"/>
                  <a:t>平面図</a:t>
                </a:r>
              </a:p>
            </xdr:txBody>
          </xdr:sp>
        </xdr:grpSp>
        <xdr:sp macro="" textlink="">
          <xdr:nvSpPr>
            <xdr:cNvPr id="77" name="テキスト ボックス 76"/>
            <xdr:cNvSpPr txBox="1"/>
          </xdr:nvSpPr>
          <xdr:spPr>
            <a:xfrm>
              <a:off x="4227758" y="16719063"/>
              <a:ext cx="593272" cy="2436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kumimoji="1" lang="ja-JP" altLang="en-US" sz="1050" b="1"/>
                <a:t>断面図</a:t>
              </a:r>
            </a:p>
          </xdr:txBody>
        </xdr:sp>
      </xdr:grpSp>
    </xdr:grp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374431</xdr:colOff>
      <xdr:row>149</xdr:row>
      <xdr:rowOff>209790</xdr:rowOff>
    </xdr:to>
    <xdr:grpSp>
      <xdr:nvGrpSpPr>
        <xdr:cNvPr id="5" name="グループ化 4"/>
        <xdr:cNvGrpSpPr/>
      </xdr:nvGrpSpPr>
      <xdr:grpSpPr>
        <a:xfrm>
          <a:off x="0" y="0"/>
          <a:ext cx="7146706" cy="18954990"/>
          <a:chOff x="0" y="-66217"/>
          <a:chExt cx="7153603" cy="19019027"/>
        </a:xfrm>
        <a:solidFill>
          <a:schemeClr val="accent1">
            <a:alpha val="0"/>
          </a:schemeClr>
        </a:solidFill>
      </xdr:grpSpPr>
      <xdr:sp macro="" textlink="">
        <xdr:nvSpPr>
          <xdr:cNvPr id="4" name="正方形/長方形 3"/>
          <xdr:cNvSpPr/>
        </xdr:nvSpPr>
        <xdr:spPr>
          <a:xfrm>
            <a:off x="0" y="-66217"/>
            <a:ext cx="5623034" cy="19014373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8" name="正方形/長方形 67"/>
          <xdr:cNvSpPr/>
        </xdr:nvSpPr>
        <xdr:spPr>
          <a:xfrm>
            <a:off x="6261538" y="-66216"/>
            <a:ext cx="885496" cy="4039384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6" name="正方形/長方形 75"/>
          <xdr:cNvSpPr/>
        </xdr:nvSpPr>
        <xdr:spPr>
          <a:xfrm>
            <a:off x="5550776" y="-66215"/>
            <a:ext cx="794845" cy="1750645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9" name="正方形/長方形 78"/>
          <xdr:cNvSpPr/>
        </xdr:nvSpPr>
        <xdr:spPr>
          <a:xfrm>
            <a:off x="5552090" y="2917943"/>
            <a:ext cx="794845" cy="1069426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1" name="正方形/長方形 80"/>
          <xdr:cNvSpPr/>
        </xdr:nvSpPr>
        <xdr:spPr>
          <a:xfrm>
            <a:off x="5513990" y="4991224"/>
            <a:ext cx="1633044" cy="515120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2" name="正方形/長方形 81"/>
          <xdr:cNvSpPr/>
        </xdr:nvSpPr>
        <xdr:spPr>
          <a:xfrm>
            <a:off x="6827784" y="3883771"/>
            <a:ext cx="325819" cy="1195352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5" name="正方形/長方形 84"/>
          <xdr:cNvSpPr/>
        </xdr:nvSpPr>
        <xdr:spPr>
          <a:xfrm>
            <a:off x="6261015" y="4521537"/>
            <a:ext cx="646385" cy="639816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6" name="正方形/長方形 85"/>
          <xdr:cNvSpPr/>
        </xdr:nvSpPr>
        <xdr:spPr>
          <a:xfrm>
            <a:off x="6245775" y="11893263"/>
            <a:ext cx="901259" cy="7056835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7" name="正方形/長方形 86"/>
          <xdr:cNvSpPr/>
        </xdr:nvSpPr>
        <xdr:spPr>
          <a:xfrm>
            <a:off x="5590191" y="12384048"/>
            <a:ext cx="716016" cy="1328244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8" name="正方形/長方形 87"/>
          <xdr:cNvSpPr/>
        </xdr:nvSpPr>
        <xdr:spPr>
          <a:xfrm>
            <a:off x="5577052" y="14564741"/>
            <a:ext cx="716016" cy="438806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9" name="正方形/長方形 88"/>
          <xdr:cNvSpPr/>
        </xdr:nvSpPr>
        <xdr:spPr>
          <a:xfrm>
            <a:off x="6819901" y="9772085"/>
            <a:ext cx="327134" cy="2413345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0" name="正方形/長方形 89"/>
          <xdr:cNvSpPr/>
        </xdr:nvSpPr>
        <xdr:spPr>
          <a:xfrm>
            <a:off x="5525943" y="10693937"/>
            <a:ext cx="1372914" cy="880241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1" name="正方形/長方形 90"/>
          <xdr:cNvSpPr/>
        </xdr:nvSpPr>
        <xdr:spPr>
          <a:xfrm>
            <a:off x="6252850" y="10484489"/>
            <a:ext cx="616168" cy="921458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132954</xdr:colOff>
      <xdr:row>5</xdr:row>
      <xdr:rowOff>111668</xdr:rowOff>
    </xdr:from>
    <xdr:to>
      <xdr:col>14</xdr:col>
      <xdr:colOff>40346</xdr:colOff>
      <xdr:row>21</xdr:row>
      <xdr:rowOff>190552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CEE24CBB-07AE-3EC7-C96F-0E9191400E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962" t="26990" r="21647" b="13476"/>
        <a:stretch>
          <a:fillRect/>
        </a:stretch>
      </xdr:blipFill>
      <xdr:spPr>
        <a:xfrm>
          <a:off x="323454" y="1547745"/>
          <a:ext cx="5236507" cy="37521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15</xdr:col>
      <xdr:colOff>538370</xdr:colOff>
      <xdr:row>42</xdr:row>
      <xdr:rowOff>301486</xdr:rowOff>
    </xdr:to>
    <xdr:grpSp>
      <xdr:nvGrpSpPr>
        <xdr:cNvPr id="3" name="グループ化 2"/>
        <xdr:cNvGrpSpPr/>
      </xdr:nvGrpSpPr>
      <xdr:grpSpPr>
        <a:xfrm>
          <a:off x="0" y="0"/>
          <a:ext cx="6592957" cy="8931964"/>
          <a:chOff x="0" y="0"/>
          <a:chExt cx="6592957" cy="8931964"/>
        </a:xfrm>
        <a:solidFill>
          <a:schemeClr val="accent1">
            <a:alpha val="0"/>
          </a:schemeClr>
        </a:solidFill>
      </xdr:grpSpPr>
      <xdr:sp macro="" textlink="">
        <xdr:nvSpPr>
          <xdr:cNvPr id="2" name="正方形/長方形 1"/>
          <xdr:cNvSpPr/>
        </xdr:nvSpPr>
        <xdr:spPr>
          <a:xfrm>
            <a:off x="0" y="0"/>
            <a:ext cx="6584674" cy="6344478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0" y="6236803"/>
            <a:ext cx="5458239" cy="2695161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/>
          <xdr:cNvSpPr/>
        </xdr:nvSpPr>
        <xdr:spPr>
          <a:xfrm>
            <a:off x="4177748" y="6679095"/>
            <a:ext cx="2415209" cy="2249557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02"/>
  <sheetViews>
    <sheetView view="pageBreakPreview" zoomScale="145" zoomScaleNormal="115" zoomScaleSheetLayoutView="145" workbookViewId="0">
      <selection activeCell="T11" sqref="T11"/>
    </sheetView>
  </sheetViews>
  <sheetFormatPr defaultColWidth="8.625" defaultRowHeight="16.5" x14ac:dyDescent="0.4"/>
  <cols>
    <col min="1" max="1" width="2.5" style="1" customWidth="1"/>
    <col min="2" max="2" width="4.125" style="1" customWidth="1"/>
    <col min="3" max="7" width="5.875" style="1" customWidth="1"/>
    <col min="8" max="8" width="1.625" style="1" customWidth="1"/>
    <col min="9" max="9" width="7.125" style="1" customWidth="1"/>
    <col min="10" max="10" width="7.5" style="1" customWidth="1"/>
    <col min="11" max="12" width="7.5" style="1" hidden="1" customWidth="1"/>
    <col min="13" max="13" width="6.25" style="1" customWidth="1"/>
    <col min="14" max="14" width="14.125" style="1" customWidth="1"/>
    <col min="15" max="15" width="1.625" style="1" customWidth="1"/>
    <col min="16" max="16" width="7.125" style="1" customWidth="1"/>
    <col min="17" max="17" width="7.5" style="1" customWidth="1"/>
    <col min="18" max="18" width="5.25" style="1" customWidth="1"/>
    <col min="19" max="19" width="6.25" style="1" customWidth="1"/>
    <col min="20" max="16384" width="8.625" style="1"/>
  </cols>
  <sheetData>
    <row r="1" spans="1:18" ht="24" x14ac:dyDescent="0.5">
      <c r="A1" s="120" t="s">
        <v>182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</row>
    <row r="2" spans="1:18" s="2" customFormat="1" ht="17.25" customHeight="1" x14ac:dyDescent="0.35">
      <c r="A2" s="109" t="s">
        <v>159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6"/>
    </row>
    <row r="3" spans="1:18" s="2" customFormat="1" ht="17.45" customHeight="1" thickBot="1" x14ac:dyDescent="0.4">
      <c r="A3" s="16"/>
      <c r="B3" s="119"/>
      <c r="C3" s="119"/>
      <c r="D3" s="110"/>
      <c r="E3" s="109"/>
      <c r="F3" s="109"/>
      <c r="G3" s="109"/>
      <c r="H3" s="18"/>
      <c r="I3" s="29"/>
      <c r="J3" s="29"/>
      <c r="K3" s="29"/>
      <c r="L3" s="29"/>
      <c r="M3" s="29"/>
      <c r="N3" s="111" t="s">
        <v>162</v>
      </c>
      <c r="O3" s="111"/>
      <c r="P3" s="111"/>
      <c r="Q3" s="29"/>
      <c r="R3" s="6"/>
    </row>
    <row r="4" spans="1:18" ht="17.45" customHeight="1" thickBot="1" x14ac:dyDescent="0.4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27" t="s">
        <v>160</v>
      </c>
      <c r="O4" s="128"/>
      <c r="P4" s="129"/>
      <c r="Q4" s="8"/>
      <c r="R4" s="8"/>
    </row>
    <row r="5" spans="1:18" ht="18" customHeight="1" thickBot="1" x14ac:dyDescent="0.4">
      <c r="A5" s="109" t="s">
        <v>8</v>
      </c>
      <c r="B5" s="109"/>
      <c r="C5" s="109"/>
      <c r="D5" s="109"/>
      <c r="E5" s="109"/>
      <c r="F5" s="8"/>
      <c r="G5" s="8"/>
      <c r="H5" s="8"/>
      <c r="I5" s="8"/>
      <c r="J5" s="8"/>
      <c r="K5" s="8"/>
      <c r="L5" s="8"/>
      <c r="M5" s="8"/>
      <c r="N5" s="116" t="s">
        <v>161</v>
      </c>
      <c r="O5" s="117"/>
      <c r="P5" s="118"/>
      <c r="Q5" s="8"/>
      <c r="R5" s="8"/>
    </row>
    <row r="6" spans="1:18" ht="23.1" customHeight="1" x14ac:dyDescent="0.35">
      <c r="A6" s="109" t="s">
        <v>27</v>
      </c>
      <c r="B6" s="109"/>
      <c r="C6" s="109"/>
      <c r="D6" s="109"/>
      <c r="E6" s="109"/>
      <c r="F6" s="109"/>
      <c r="G6" s="109"/>
      <c r="H6" s="8"/>
      <c r="I6" s="77"/>
      <c r="J6" s="78"/>
      <c r="K6" s="8"/>
      <c r="L6" s="8"/>
      <c r="M6" s="8"/>
      <c r="N6" s="9"/>
      <c r="O6" s="9"/>
      <c r="P6" s="8"/>
      <c r="Q6" s="8"/>
      <c r="R6" s="8"/>
    </row>
    <row r="7" spans="1:18" ht="9.9499999999999993" customHeight="1" thickBot="1" x14ac:dyDescent="0.4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s="2" customFormat="1" ht="20.100000000000001" customHeight="1" thickBot="1" x14ac:dyDescent="0.4">
      <c r="A8" s="16" t="s">
        <v>1</v>
      </c>
      <c r="B8" s="19" t="s">
        <v>0</v>
      </c>
      <c r="C8" s="111" t="s">
        <v>57</v>
      </c>
      <c r="D8" s="111"/>
      <c r="E8" s="111"/>
      <c r="F8" s="111"/>
      <c r="G8" s="111"/>
      <c r="H8" s="18"/>
      <c r="I8" s="40">
        <f>ROUND((I9*I11)*I13+(I10*I12),1)</f>
        <v>0</v>
      </c>
      <c r="J8" s="5" t="s">
        <v>19</v>
      </c>
      <c r="K8" s="6"/>
      <c r="L8" s="6"/>
      <c r="M8" s="16"/>
      <c r="N8" s="71"/>
      <c r="O8" s="71"/>
      <c r="P8" s="76"/>
      <c r="Q8" s="71"/>
      <c r="R8" s="6"/>
    </row>
    <row r="9" spans="1:18" s="2" customFormat="1" ht="20.100000000000001" customHeight="1" thickBot="1" x14ac:dyDescent="0.4">
      <c r="A9" s="16" t="s">
        <v>2</v>
      </c>
      <c r="B9" s="20" t="s">
        <v>9</v>
      </c>
      <c r="C9" s="112" t="s">
        <v>58</v>
      </c>
      <c r="D9" s="112"/>
      <c r="E9" s="112"/>
      <c r="F9" s="112"/>
      <c r="G9" s="112"/>
      <c r="H9" s="18"/>
      <c r="I9" s="41">
        <f>VLOOKUP(P9,C16:D18,2,FALSE)</f>
        <v>0</v>
      </c>
      <c r="J9" s="5" t="s">
        <v>19</v>
      </c>
      <c r="K9" s="5"/>
      <c r="L9" s="5"/>
      <c r="M9" s="6"/>
      <c r="N9" s="17" t="s">
        <v>13</v>
      </c>
      <c r="O9" s="61"/>
      <c r="P9" s="104"/>
      <c r="Q9" s="5" t="s">
        <v>18</v>
      </c>
      <c r="R9" s="6"/>
    </row>
    <row r="10" spans="1:18" s="2" customFormat="1" ht="20.100000000000001" customHeight="1" thickBot="1" x14ac:dyDescent="0.4">
      <c r="A10" s="16" t="s">
        <v>3</v>
      </c>
      <c r="B10" s="20" t="s">
        <v>10</v>
      </c>
      <c r="C10" s="112" t="s">
        <v>59</v>
      </c>
      <c r="D10" s="112"/>
      <c r="E10" s="112"/>
      <c r="F10" s="112"/>
      <c r="G10" s="112"/>
      <c r="H10" s="18"/>
      <c r="I10" s="41">
        <f>P10</f>
        <v>0</v>
      </c>
      <c r="J10" s="5" t="s">
        <v>19</v>
      </c>
      <c r="K10" s="5"/>
      <c r="L10" s="5"/>
      <c r="M10" s="6"/>
      <c r="N10" s="25" t="s">
        <v>99</v>
      </c>
      <c r="O10" s="69"/>
      <c r="P10" s="45"/>
      <c r="Q10" s="5" t="s">
        <v>19</v>
      </c>
      <c r="R10" s="6"/>
    </row>
    <row r="11" spans="1:18" s="2" customFormat="1" ht="20.100000000000001" customHeight="1" thickBot="1" x14ac:dyDescent="0.4">
      <c r="A11" s="16" t="s">
        <v>5</v>
      </c>
      <c r="B11" s="20" t="s">
        <v>11</v>
      </c>
      <c r="C11" s="112" t="s">
        <v>60</v>
      </c>
      <c r="D11" s="112"/>
      <c r="E11" s="112"/>
      <c r="F11" s="112"/>
      <c r="G11" s="112"/>
      <c r="H11" s="18"/>
      <c r="I11" s="41">
        <f>VLOOKUP(P11,F16:G21,2,FALSE)</f>
        <v>0</v>
      </c>
      <c r="J11" s="5" t="s">
        <v>25</v>
      </c>
      <c r="K11" s="5"/>
      <c r="L11" s="5"/>
      <c r="M11" s="6"/>
      <c r="N11" s="17" t="s">
        <v>15</v>
      </c>
      <c r="O11" s="61"/>
      <c r="P11" s="4"/>
      <c r="Q11" s="5" t="s">
        <v>20</v>
      </c>
      <c r="R11" s="6"/>
    </row>
    <row r="12" spans="1:18" s="2" customFormat="1" ht="20.100000000000001" customHeight="1" thickBot="1" x14ac:dyDescent="0.4">
      <c r="A12" s="16" t="s">
        <v>6</v>
      </c>
      <c r="B12" s="20" t="s">
        <v>12</v>
      </c>
      <c r="C12" s="112" t="s">
        <v>61</v>
      </c>
      <c r="D12" s="112"/>
      <c r="E12" s="112"/>
      <c r="F12" s="112"/>
      <c r="G12" s="112"/>
      <c r="H12" s="18"/>
      <c r="I12" s="41">
        <f>VLOOKUP(P12,I16:J21,2,FALSE)</f>
        <v>0</v>
      </c>
      <c r="J12" s="5" t="s">
        <v>25</v>
      </c>
      <c r="K12" s="5"/>
      <c r="L12" s="5"/>
      <c r="M12" s="6"/>
      <c r="N12" s="17" t="s">
        <v>16</v>
      </c>
      <c r="O12" s="61"/>
      <c r="P12" s="4"/>
      <c r="Q12" s="5" t="s">
        <v>21</v>
      </c>
      <c r="R12" s="6"/>
    </row>
    <row r="13" spans="1:18" s="2" customFormat="1" ht="20.100000000000001" customHeight="1" thickBot="1" x14ac:dyDescent="0.4">
      <c r="A13" s="16" t="s">
        <v>7</v>
      </c>
      <c r="B13" s="20" t="s">
        <v>4</v>
      </c>
      <c r="C13" s="112" t="s">
        <v>62</v>
      </c>
      <c r="D13" s="112"/>
      <c r="E13" s="112"/>
      <c r="F13" s="112"/>
      <c r="G13" s="112"/>
      <c r="H13" s="18"/>
      <c r="I13" s="41">
        <f>VLOOKUP(P13,C21:D27,2,FALSE)</f>
        <v>1.4</v>
      </c>
      <c r="J13" s="5" t="s">
        <v>25</v>
      </c>
      <c r="K13" s="5"/>
      <c r="L13" s="5"/>
      <c r="M13" s="6"/>
      <c r="N13" s="17" t="s">
        <v>17</v>
      </c>
      <c r="O13" s="61"/>
      <c r="P13" s="104">
        <v>0.2</v>
      </c>
      <c r="Q13" s="5" t="s">
        <v>22</v>
      </c>
      <c r="R13" s="6"/>
    </row>
    <row r="14" spans="1:18" s="2" customFormat="1" ht="25.5" customHeigh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8"/>
      <c r="O14" s="8"/>
      <c r="P14" s="8"/>
      <c r="Q14" s="8"/>
      <c r="R14" s="6"/>
    </row>
    <row r="15" spans="1:18" s="2" customFormat="1" ht="15" hidden="1" customHeight="1" x14ac:dyDescent="0.35">
      <c r="A15" s="6"/>
      <c r="B15" s="6"/>
      <c r="C15" s="21" t="s">
        <v>23</v>
      </c>
      <c r="D15" s="21" t="s">
        <v>24</v>
      </c>
      <c r="E15" s="6"/>
      <c r="F15" s="21" t="s">
        <v>20</v>
      </c>
      <c r="G15" s="21" t="s">
        <v>25</v>
      </c>
      <c r="H15" s="6"/>
      <c r="I15" s="21" t="s">
        <v>21</v>
      </c>
      <c r="J15" s="21" t="s">
        <v>25</v>
      </c>
      <c r="K15" s="6"/>
      <c r="L15" s="6"/>
      <c r="M15" s="6"/>
      <c r="N15" s="6"/>
      <c r="O15" s="6"/>
      <c r="P15" s="6"/>
      <c r="Q15" s="6"/>
      <c r="R15" s="6"/>
    </row>
    <row r="16" spans="1:18" s="2" customFormat="1" ht="15" hidden="1" customHeight="1" x14ac:dyDescent="0.35">
      <c r="A16" s="6"/>
      <c r="B16" s="6"/>
      <c r="C16" s="21">
        <v>0</v>
      </c>
      <c r="D16" s="21">
        <v>0</v>
      </c>
      <c r="E16" s="6"/>
      <c r="F16" s="21">
        <v>0</v>
      </c>
      <c r="G16" s="57">
        <v>0</v>
      </c>
      <c r="H16" s="6"/>
      <c r="I16" s="21">
        <v>0</v>
      </c>
      <c r="J16" s="57">
        <v>0</v>
      </c>
      <c r="K16" s="6"/>
      <c r="L16" s="6"/>
      <c r="M16" s="6"/>
      <c r="N16" s="6"/>
      <c r="O16" s="6"/>
      <c r="P16" s="6"/>
      <c r="Q16" s="6"/>
      <c r="R16" s="6"/>
    </row>
    <row r="17" spans="1:18" s="2" customFormat="1" ht="15" hidden="1" customHeight="1" x14ac:dyDescent="0.35">
      <c r="A17" s="6"/>
      <c r="B17" s="6"/>
      <c r="C17" s="21">
        <v>13</v>
      </c>
      <c r="D17" s="21">
        <v>11</v>
      </c>
      <c r="E17" s="6"/>
      <c r="F17" s="21">
        <v>1</v>
      </c>
      <c r="G17" s="22">
        <v>1</v>
      </c>
      <c r="H17" s="6"/>
      <c r="I17" s="21">
        <v>1</v>
      </c>
      <c r="J17" s="22">
        <v>1</v>
      </c>
      <c r="K17" s="7"/>
      <c r="L17" s="7"/>
      <c r="M17" s="6"/>
      <c r="N17" s="6"/>
      <c r="O17" s="6"/>
      <c r="P17" s="6"/>
      <c r="Q17" s="6"/>
      <c r="R17" s="6"/>
    </row>
    <row r="18" spans="1:18" s="2" customFormat="1" ht="15" hidden="1" customHeight="1" x14ac:dyDescent="0.35">
      <c r="A18" s="6"/>
      <c r="B18" s="6"/>
      <c r="C18" s="21">
        <v>20</v>
      </c>
      <c r="D18" s="21">
        <v>23</v>
      </c>
      <c r="E18" s="6"/>
      <c r="F18" s="21">
        <v>2</v>
      </c>
      <c r="G18" s="21">
        <v>1.4</v>
      </c>
      <c r="H18" s="6"/>
      <c r="I18" s="21">
        <v>2</v>
      </c>
      <c r="J18" s="21">
        <v>1.4</v>
      </c>
      <c r="K18" s="6"/>
      <c r="L18" s="6"/>
      <c r="M18" s="6"/>
      <c r="N18" s="6"/>
      <c r="O18" s="6"/>
      <c r="P18" s="6"/>
      <c r="Q18" s="6"/>
      <c r="R18" s="6"/>
    </row>
    <row r="19" spans="1:18" s="2" customFormat="1" ht="15" hidden="1" customHeight="1" x14ac:dyDescent="0.35">
      <c r="A19" s="6"/>
      <c r="B19" s="6"/>
      <c r="C19" s="6"/>
      <c r="D19" s="6"/>
      <c r="E19" s="6"/>
      <c r="F19" s="21">
        <v>3</v>
      </c>
      <c r="G19" s="21">
        <v>1.7</v>
      </c>
      <c r="H19" s="6"/>
      <c r="I19" s="21">
        <v>3</v>
      </c>
      <c r="J19" s="21">
        <v>1.7</v>
      </c>
      <c r="K19" s="6"/>
      <c r="L19" s="6"/>
      <c r="M19" s="6"/>
      <c r="N19" s="6"/>
      <c r="O19" s="6"/>
      <c r="P19" s="6"/>
      <c r="Q19" s="6"/>
      <c r="R19" s="6"/>
    </row>
    <row r="20" spans="1:18" ht="15" hidden="1" customHeight="1" x14ac:dyDescent="0.4">
      <c r="A20" s="8"/>
      <c r="B20" s="8"/>
      <c r="C20" s="23" t="s">
        <v>26</v>
      </c>
      <c r="D20" s="23" t="s">
        <v>25</v>
      </c>
      <c r="E20" s="8"/>
      <c r="F20" s="103">
        <v>4</v>
      </c>
      <c r="G20" s="102">
        <v>2</v>
      </c>
      <c r="H20" s="8"/>
      <c r="I20" s="108">
        <v>4</v>
      </c>
      <c r="J20" s="107">
        <v>2</v>
      </c>
      <c r="K20" s="8"/>
      <c r="L20" s="8"/>
      <c r="M20" s="8"/>
      <c r="N20" s="8"/>
      <c r="O20" s="8"/>
      <c r="P20" s="8"/>
      <c r="Q20" s="8"/>
      <c r="R20" s="8"/>
    </row>
    <row r="21" spans="1:18" ht="15" hidden="1" customHeight="1" x14ac:dyDescent="0.4">
      <c r="A21" s="8"/>
      <c r="B21" s="8"/>
      <c r="C21" s="23">
        <v>0</v>
      </c>
      <c r="D21" s="23">
        <v>0</v>
      </c>
      <c r="E21" s="8"/>
      <c r="F21" s="103">
        <v>5</v>
      </c>
      <c r="G21" s="103">
        <v>2.2000000000000002</v>
      </c>
      <c r="H21" s="8"/>
      <c r="I21" s="108">
        <v>5</v>
      </c>
      <c r="J21" s="108">
        <v>2.2000000000000002</v>
      </c>
      <c r="K21" s="8"/>
      <c r="L21" s="8"/>
      <c r="M21" s="8"/>
      <c r="N21" s="8"/>
      <c r="O21" s="8"/>
      <c r="P21" s="8"/>
      <c r="Q21" s="8"/>
      <c r="R21" s="8"/>
    </row>
    <row r="22" spans="1:18" ht="15" hidden="1" customHeight="1" x14ac:dyDescent="0.4">
      <c r="A22" s="8"/>
      <c r="B22" s="8"/>
      <c r="C22" s="103">
        <v>0.05</v>
      </c>
      <c r="D22" s="103">
        <v>0.7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ht="15" hidden="1" customHeight="1" x14ac:dyDescent="0.4">
      <c r="A23" s="8"/>
      <c r="B23" s="8"/>
      <c r="C23" s="103">
        <v>0.1</v>
      </c>
      <c r="D23" s="103">
        <v>1</v>
      </c>
      <c r="E23" s="8"/>
      <c r="F23" s="7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ht="15" hidden="1" customHeight="1" x14ac:dyDescent="0.4">
      <c r="A24" s="8"/>
      <c r="B24" s="8"/>
      <c r="C24" s="103">
        <v>0.2</v>
      </c>
      <c r="D24" s="103">
        <v>1.4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ht="15" hidden="1" customHeight="1" x14ac:dyDescent="0.4">
      <c r="A25" s="8"/>
      <c r="B25" s="8"/>
      <c r="C25" s="103">
        <v>0.3</v>
      </c>
      <c r="D25" s="103">
        <v>1.7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ht="15" hidden="1" customHeight="1" x14ac:dyDescent="0.4">
      <c r="A26" s="8"/>
      <c r="B26" s="8"/>
      <c r="C26" s="23">
        <v>0.4</v>
      </c>
      <c r="D26" s="23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 ht="15" hidden="1" customHeight="1" x14ac:dyDescent="0.4">
      <c r="A27" s="8"/>
      <c r="B27" s="8"/>
      <c r="C27" s="23">
        <v>0.5</v>
      </c>
      <c r="D27" s="23">
        <v>2.2000000000000002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8" ht="15" hidden="1" customHeight="1" x14ac:dyDescent="0.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8" ht="15" hidden="1" customHeight="1" x14ac:dyDescent="0.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8" ht="18" customHeight="1" x14ac:dyDescent="0.4">
      <c r="A30" s="115" t="s">
        <v>48</v>
      </c>
      <c r="B30" s="115"/>
      <c r="C30" s="115"/>
      <c r="D30" s="115"/>
      <c r="E30" s="115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1:18" ht="22.5" customHeight="1" x14ac:dyDescent="0.35">
      <c r="A31" s="109" t="s">
        <v>28</v>
      </c>
      <c r="B31" s="109"/>
      <c r="C31" s="109"/>
      <c r="D31" s="109"/>
      <c r="E31" s="109"/>
      <c r="F31" s="109"/>
      <c r="G31" s="109"/>
      <c r="H31" s="8"/>
      <c r="I31" s="77"/>
      <c r="J31" s="78"/>
      <c r="K31" s="8"/>
      <c r="L31" s="8"/>
      <c r="M31" s="8"/>
      <c r="N31" s="9"/>
      <c r="O31" s="9"/>
      <c r="P31" s="8"/>
      <c r="Q31" s="8"/>
      <c r="R31" s="8"/>
    </row>
    <row r="32" spans="1:18" ht="9.9499999999999993" customHeight="1" thickBot="1" x14ac:dyDescent="0.4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1:18" s="2" customFormat="1" ht="20.100000000000001" customHeight="1" thickBot="1" x14ac:dyDescent="0.4">
      <c r="A33" s="16" t="s">
        <v>1</v>
      </c>
      <c r="B33" s="19" t="s">
        <v>29</v>
      </c>
      <c r="C33" s="111" t="s">
        <v>63</v>
      </c>
      <c r="D33" s="111"/>
      <c r="E33" s="111"/>
      <c r="F33" s="111"/>
      <c r="G33" s="111"/>
      <c r="H33" s="18"/>
      <c r="I33" s="40" t="e">
        <f>ROUND(I34*I35*I36*I37,1)</f>
        <v>#N/A</v>
      </c>
      <c r="J33" s="5" t="s">
        <v>47</v>
      </c>
      <c r="K33" s="5"/>
      <c r="L33" s="5"/>
      <c r="M33" s="6"/>
      <c r="N33" s="74"/>
      <c r="O33" s="74"/>
      <c r="P33" s="76"/>
      <c r="Q33" s="71"/>
      <c r="R33" s="6"/>
    </row>
    <row r="34" spans="1:18" s="2" customFormat="1" ht="20.100000000000001" customHeight="1" thickBot="1" x14ac:dyDescent="0.4">
      <c r="A34" s="16" t="s">
        <v>2</v>
      </c>
      <c r="B34" s="20" t="s">
        <v>31</v>
      </c>
      <c r="C34" s="112" t="s">
        <v>64</v>
      </c>
      <c r="D34" s="112"/>
      <c r="E34" s="112"/>
      <c r="F34" s="112"/>
      <c r="G34" s="112"/>
      <c r="H34" s="18"/>
      <c r="I34" s="41" t="e">
        <f>K34*L34</f>
        <v>#N/A</v>
      </c>
      <c r="J34" s="5" t="s">
        <v>105</v>
      </c>
      <c r="K34" s="5" t="e">
        <f>VLOOKUP(P34,C40:D43,2,FALSE)</f>
        <v>#N/A</v>
      </c>
      <c r="L34" s="5" t="e">
        <f>VLOOKUP(P35,F40:G41,2,FALSE)</f>
        <v>#N/A</v>
      </c>
      <c r="M34" s="6"/>
      <c r="N34" s="17" t="s">
        <v>36</v>
      </c>
      <c r="O34" s="61"/>
      <c r="P34" s="113"/>
      <c r="Q34" s="114"/>
      <c r="R34" s="6"/>
    </row>
    <row r="35" spans="1:18" s="2" customFormat="1" ht="20.100000000000001" customHeight="1" thickBot="1" x14ac:dyDescent="0.4">
      <c r="A35" s="16" t="s">
        <v>3</v>
      </c>
      <c r="B35" s="20" t="s">
        <v>32</v>
      </c>
      <c r="C35" s="112" t="s">
        <v>65</v>
      </c>
      <c r="D35" s="112"/>
      <c r="E35" s="112"/>
      <c r="F35" s="112"/>
      <c r="G35" s="112"/>
      <c r="H35" s="18"/>
      <c r="I35" s="41">
        <f>P36</f>
        <v>0</v>
      </c>
      <c r="J35" s="5" t="s">
        <v>21</v>
      </c>
      <c r="K35" s="5"/>
      <c r="L35" s="5"/>
      <c r="M35" s="6"/>
      <c r="N35" s="17" t="s">
        <v>37</v>
      </c>
      <c r="O35" s="61"/>
      <c r="P35" s="125"/>
      <c r="Q35" s="126"/>
      <c r="R35" s="6"/>
    </row>
    <row r="36" spans="1:18" s="2" customFormat="1" ht="20.100000000000001" customHeight="1" thickBot="1" x14ac:dyDescent="0.4">
      <c r="A36" s="16" t="s">
        <v>5</v>
      </c>
      <c r="B36" s="20" t="s">
        <v>30</v>
      </c>
      <c r="C36" s="112" t="s">
        <v>66</v>
      </c>
      <c r="D36" s="112"/>
      <c r="E36" s="112"/>
      <c r="F36" s="112"/>
      <c r="G36" s="112"/>
      <c r="H36" s="18"/>
      <c r="I36" s="41">
        <f>P37</f>
        <v>0</v>
      </c>
      <c r="J36" s="5" t="s">
        <v>34</v>
      </c>
      <c r="K36" s="5"/>
      <c r="L36" s="5"/>
      <c r="M36" s="6"/>
      <c r="N36" s="25" t="s">
        <v>35</v>
      </c>
      <c r="O36" s="69"/>
      <c r="P36" s="45"/>
      <c r="Q36" s="5" t="s">
        <v>21</v>
      </c>
      <c r="R36" s="6"/>
    </row>
    <row r="37" spans="1:18" s="2" customFormat="1" ht="20.100000000000001" customHeight="1" thickBot="1" x14ac:dyDescent="0.4">
      <c r="A37" s="16" t="s">
        <v>6</v>
      </c>
      <c r="B37" s="20" t="s">
        <v>33</v>
      </c>
      <c r="C37" s="112" t="s">
        <v>92</v>
      </c>
      <c r="D37" s="112"/>
      <c r="E37" s="112"/>
      <c r="F37" s="112"/>
      <c r="G37" s="112"/>
      <c r="H37" s="18"/>
      <c r="I37" s="43">
        <v>1E-3</v>
      </c>
      <c r="J37" s="5" t="s">
        <v>110</v>
      </c>
      <c r="K37" s="5"/>
      <c r="L37" s="5"/>
      <c r="M37" s="6"/>
      <c r="N37" s="17" t="s">
        <v>100</v>
      </c>
      <c r="O37" s="61"/>
      <c r="P37" s="45"/>
      <c r="Q37" s="5" t="s">
        <v>34</v>
      </c>
      <c r="R37" s="6"/>
    </row>
    <row r="38" spans="1:18" s="2" customFormat="1" ht="25.5" customHeight="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8"/>
      <c r="O38" s="8"/>
      <c r="P38" s="8"/>
      <c r="Q38" s="8"/>
      <c r="R38" s="6"/>
    </row>
    <row r="39" spans="1:18" ht="18.75" hidden="1" x14ac:dyDescent="0.4">
      <c r="A39" s="8"/>
      <c r="B39" s="8"/>
      <c r="C39" s="23" t="s">
        <v>42</v>
      </c>
      <c r="D39" s="23" t="s">
        <v>43</v>
      </c>
      <c r="E39" s="8"/>
      <c r="F39" s="23" t="s">
        <v>44</v>
      </c>
      <c r="G39" s="23" t="s">
        <v>25</v>
      </c>
      <c r="H39" s="8"/>
      <c r="I39" s="8"/>
      <c r="J39" s="8"/>
      <c r="K39" s="8"/>
      <c r="L39" s="8"/>
      <c r="M39" s="8"/>
      <c r="N39" s="7"/>
      <c r="O39" s="7"/>
      <c r="P39" s="8"/>
      <c r="Q39" s="8"/>
      <c r="R39" s="8"/>
    </row>
    <row r="40" spans="1:18" hidden="1" x14ac:dyDescent="0.4">
      <c r="A40" s="8"/>
      <c r="B40" s="8"/>
      <c r="C40" s="23" t="s">
        <v>38</v>
      </c>
      <c r="D40" s="23">
        <v>1</v>
      </c>
      <c r="E40" s="8"/>
      <c r="F40" s="23" t="s">
        <v>45</v>
      </c>
      <c r="G40" s="23">
        <v>1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hidden="1" x14ac:dyDescent="0.4">
      <c r="A41" s="8"/>
      <c r="B41" s="8"/>
      <c r="C41" s="26" t="s">
        <v>39</v>
      </c>
      <c r="D41" s="23">
        <v>2</v>
      </c>
      <c r="E41" s="8"/>
      <c r="F41" s="23" t="s">
        <v>46</v>
      </c>
      <c r="G41" s="23">
        <v>4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hidden="1" x14ac:dyDescent="0.4">
      <c r="A42" s="8"/>
      <c r="B42" s="8"/>
      <c r="C42" s="26" t="s">
        <v>40</v>
      </c>
      <c r="D42" s="23">
        <v>1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1:18" hidden="1" x14ac:dyDescent="0.4">
      <c r="A43" s="8"/>
      <c r="B43" s="8"/>
      <c r="C43" s="26" t="s">
        <v>41</v>
      </c>
      <c r="D43" s="23">
        <v>10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18" hidden="1" x14ac:dyDescent="0.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8" hidden="1" x14ac:dyDescent="0.4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8" ht="18" customHeight="1" x14ac:dyDescent="0.4">
      <c r="A46" s="115" t="s">
        <v>49</v>
      </c>
      <c r="B46" s="115"/>
      <c r="C46" s="115"/>
      <c r="D46" s="115"/>
      <c r="E46" s="115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 ht="23.1" customHeight="1" x14ac:dyDescent="0.35">
      <c r="A47" s="123" t="s">
        <v>51</v>
      </c>
      <c r="B47" s="109"/>
      <c r="C47" s="109"/>
      <c r="D47" s="109"/>
      <c r="E47" s="109"/>
      <c r="F47" s="109"/>
      <c r="G47" s="109"/>
      <c r="H47" s="8"/>
      <c r="I47" s="77"/>
      <c r="J47" s="78"/>
      <c r="K47" s="8"/>
      <c r="L47" s="8"/>
      <c r="M47" s="8"/>
      <c r="N47" s="8"/>
      <c r="O47" s="8"/>
      <c r="P47" s="8"/>
      <c r="Q47" s="8"/>
      <c r="R47" s="8"/>
    </row>
    <row r="48" spans="1:18" ht="9.9499999999999993" customHeight="1" thickBot="1" x14ac:dyDescent="0.45">
      <c r="A48" s="8"/>
      <c r="B48" s="8"/>
      <c r="C48" s="8"/>
      <c r="D48" s="8"/>
      <c r="E48" s="8"/>
      <c r="F48" s="8"/>
      <c r="G48" s="8"/>
      <c r="H48" s="8"/>
      <c r="J48" s="8"/>
      <c r="K48" s="8"/>
      <c r="L48" s="8"/>
      <c r="M48" s="8"/>
      <c r="N48" s="8"/>
      <c r="O48" s="8"/>
      <c r="Q48" s="8"/>
      <c r="R48" s="8"/>
    </row>
    <row r="49" spans="1:19" s="2" customFormat="1" ht="20.100000000000001" customHeight="1" thickBot="1" x14ac:dyDescent="0.4">
      <c r="A49" s="16" t="s">
        <v>1</v>
      </c>
      <c r="B49" s="19" t="s">
        <v>50</v>
      </c>
      <c r="C49" s="111" t="s">
        <v>67</v>
      </c>
      <c r="D49" s="111"/>
      <c r="E49" s="111"/>
      <c r="F49" s="111"/>
      <c r="G49" s="111"/>
      <c r="H49" s="18"/>
      <c r="I49" s="44" t="e">
        <f>ROUND(I50*I35*I36,1)</f>
        <v>#N/A</v>
      </c>
      <c r="J49" s="5" t="s">
        <v>47</v>
      </c>
      <c r="K49" s="5"/>
      <c r="L49" s="5"/>
      <c r="M49" s="6"/>
      <c r="N49" s="81"/>
      <c r="O49" s="81"/>
      <c r="P49" s="89"/>
      <c r="Q49" s="71"/>
      <c r="R49" s="6"/>
    </row>
    <row r="50" spans="1:19" s="2" customFormat="1" ht="20.100000000000001" customHeight="1" thickBot="1" x14ac:dyDescent="0.4">
      <c r="A50" s="16" t="s">
        <v>2</v>
      </c>
      <c r="B50" s="20" t="s">
        <v>52</v>
      </c>
      <c r="C50" s="112" t="s">
        <v>68</v>
      </c>
      <c r="D50" s="112"/>
      <c r="E50" s="112"/>
      <c r="F50" s="112"/>
      <c r="G50" s="112"/>
      <c r="H50" s="18"/>
      <c r="I50" s="42" t="e">
        <f>K50*L50</f>
        <v>#N/A</v>
      </c>
      <c r="J50" s="5" t="s">
        <v>104</v>
      </c>
      <c r="K50" s="5" t="e">
        <f>VLOOKUP(P34,C53:D56,2,FALSE)</f>
        <v>#N/A</v>
      </c>
      <c r="L50" s="5" t="e">
        <f>VLOOKUP(P35,F53:G54,2,FALSE)</f>
        <v>#N/A</v>
      </c>
      <c r="M50" s="6"/>
      <c r="N50" s="7"/>
      <c r="O50" s="7"/>
      <c r="P50" s="1"/>
      <c r="Q50" s="8"/>
      <c r="R50" s="6"/>
    </row>
    <row r="51" spans="1:19" s="2" customFormat="1" ht="25.5" customHeight="1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8"/>
      <c r="O51" s="8"/>
      <c r="P51" s="8"/>
      <c r="Q51" s="8"/>
      <c r="R51" s="6"/>
    </row>
    <row r="52" spans="1:19" hidden="1" x14ac:dyDescent="0.4">
      <c r="A52" s="8"/>
      <c r="B52" s="8"/>
      <c r="C52" s="23" t="s">
        <v>42</v>
      </c>
      <c r="D52" s="23" t="s">
        <v>43</v>
      </c>
      <c r="E52" s="8"/>
      <c r="F52" s="23" t="s">
        <v>44</v>
      </c>
      <c r="G52" s="23" t="s">
        <v>25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1:19" hidden="1" x14ac:dyDescent="0.4">
      <c r="A53" s="8"/>
      <c r="B53" s="8"/>
      <c r="C53" s="23" t="s">
        <v>38</v>
      </c>
      <c r="D53" s="23">
        <v>7.0000000000000007E-2</v>
      </c>
      <c r="E53" s="8"/>
      <c r="F53" s="23" t="s">
        <v>45</v>
      </c>
      <c r="G53" s="23">
        <v>1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1:19" hidden="1" x14ac:dyDescent="0.4">
      <c r="A54" s="8"/>
      <c r="B54" s="8"/>
      <c r="C54" s="26" t="s">
        <v>39</v>
      </c>
      <c r="D54" s="23">
        <v>0.09</v>
      </c>
      <c r="E54" s="8"/>
      <c r="F54" s="23" t="s">
        <v>46</v>
      </c>
      <c r="G54" s="23">
        <v>4</v>
      </c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1:19" hidden="1" x14ac:dyDescent="0.4">
      <c r="A55" s="8"/>
      <c r="B55" s="8"/>
      <c r="C55" s="26" t="s">
        <v>40</v>
      </c>
      <c r="D55" s="23">
        <v>7.0000000000000007E-2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1:19" hidden="1" x14ac:dyDescent="0.4">
      <c r="A56" s="8"/>
      <c r="B56" s="8"/>
      <c r="C56" s="26" t="s">
        <v>41</v>
      </c>
      <c r="D56" s="23">
        <v>0.09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1:19" hidden="1" x14ac:dyDescent="0.4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19" hidden="1" x14ac:dyDescent="0.4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1:19" ht="18" customHeight="1" x14ac:dyDescent="0.4">
      <c r="A59" s="115" t="s">
        <v>53</v>
      </c>
      <c r="B59" s="115"/>
      <c r="C59" s="115"/>
      <c r="D59" s="115"/>
      <c r="E59" s="115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</row>
    <row r="60" spans="1:19" ht="23.1" customHeight="1" x14ac:dyDescent="0.35">
      <c r="A60" s="123" t="s">
        <v>76</v>
      </c>
      <c r="B60" s="109"/>
      <c r="C60" s="109"/>
      <c r="D60" s="109"/>
      <c r="E60" s="109"/>
      <c r="F60" s="109"/>
      <c r="G60" s="109"/>
      <c r="H60" s="8"/>
      <c r="I60" s="77"/>
      <c r="J60" s="78"/>
      <c r="K60" s="8"/>
      <c r="L60" s="8"/>
      <c r="M60" s="8"/>
      <c r="N60" s="8"/>
      <c r="O60" s="8"/>
      <c r="P60" s="8"/>
      <c r="Q60" s="8"/>
      <c r="R60" s="8"/>
    </row>
    <row r="61" spans="1:19" ht="9.9499999999999993" customHeight="1" thickBot="1" x14ac:dyDescent="0.4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Q61" s="8"/>
      <c r="R61" s="8"/>
    </row>
    <row r="62" spans="1:19" s="2" customFormat="1" ht="20.100000000000001" customHeight="1" thickBot="1" x14ac:dyDescent="0.4">
      <c r="A62" s="16" t="s">
        <v>1</v>
      </c>
      <c r="B62" s="19" t="s">
        <v>54</v>
      </c>
      <c r="C62" s="111" t="s">
        <v>71</v>
      </c>
      <c r="D62" s="111"/>
      <c r="E62" s="111"/>
      <c r="F62" s="111"/>
      <c r="G62" s="111"/>
      <c r="H62" s="18"/>
      <c r="I62" s="40" t="s">
        <v>163</v>
      </c>
      <c r="J62" s="5" t="s">
        <v>19</v>
      </c>
      <c r="K62" s="5"/>
      <c r="L62" s="5"/>
      <c r="M62" s="6"/>
      <c r="N62" s="28" t="s">
        <v>169</v>
      </c>
      <c r="O62" s="28"/>
      <c r="P62" s="113" t="s">
        <v>152</v>
      </c>
      <c r="Q62" s="114"/>
      <c r="R62" s="6"/>
    </row>
    <row r="63" spans="1:19" s="2" customFormat="1" ht="20.100000000000001" customHeight="1" thickBot="1" x14ac:dyDescent="0.4">
      <c r="A63" s="16" t="s">
        <v>2</v>
      </c>
      <c r="B63" s="20" t="s">
        <v>55</v>
      </c>
      <c r="C63" s="112" t="s">
        <v>72</v>
      </c>
      <c r="D63" s="112"/>
      <c r="E63" s="112"/>
      <c r="F63" s="112"/>
      <c r="G63" s="112"/>
      <c r="H63" s="18"/>
      <c r="I63" s="41" t="s">
        <v>163</v>
      </c>
      <c r="J63" s="5" t="s">
        <v>69</v>
      </c>
      <c r="K63" s="5"/>
      <c r="L63" s="5"/>
      <c r="M63" s="6"/>
      <c r="N63" s="5" t="s">
        <v>75</v>
      </c>
      <c r="O63" s="5"/>
      <c r="P63" s="45"/>
      <c r="Q63" s="5" t="s">
        <v>69</v>
      </c>
      <c r="R63" s="6"/>
    </row>
    <row r="64" spans="1:19" s="2" customFormat="1" ht="20.100000000000001" customHeight="1" thickBot="1" x14ac:dyDescent="0.4">
      <c r="A64" s="16" t="s">
        <v>3</v>
      </c>
      <c r="B64" s="20" t="s">
        <v>56</v>
      </c>
      <c r="C64" s="124" t="s">
        <v>73</v>
      </c>
      <c r="D64" s="124"/>
      <c r="E64" s="124"/>
      <c r="F64" s="124"/>
      <c r="G64" s="124"/>
      <c r="H64" s="18"/>
      <c r="I64" s="41" t="s">
        <v>163</v>
      </c>
      <c r="J64" s="5" t="s">
        <v>70</v>
      </c>
      <c r="K64" s="5"/>
      <c r="L64" s="5"/>
      <c r="M64" s="6"/>
      <c r="N64" s="5" t="s">
        <v>74</v>
      </c>
      <c r="O64" s="5"/>
      <c r="P64" s="45"/>
      <c r="Q64" s="5" t="s">
        <v>70</v>
      </c>
      <c r="R64" s="84"/>
      <c r="S64" s="96">
        <f>VLOOKUP(P62,C67:D68,2,FALSE)</f>
        <v>1</v>
      </c>
    </row>
    <row r="65" spans="1:19" ht="20.100000000000001" customHeight="1" x14ac:dyDescent="0.35">
      <c r="A65" s="121" t="s">
        <v>189</v>
      </c>
      <c r="B65" s="121"/>
      <c r="C65" s="121"/>
      <c r="D65" s="121"/>
      <c r="E65" s="121"/>
      <c r="F65" s="121"/>
      <c r="G65" s="121"/>
      <c r="H65" s="121"/>
      <c r="I65" s="121"/>
      <c r="J65" s="121"/>
      <c r="K65" s="8"/>
      <c r="L65" s="8"/>
      <c r="M65" s="8"/>
      <c r="N65" s="122" t="s">
        <v>170</v>
      </c>
      <c r="O65" s="122"/>
      <c r="P65" s="122"/>
      <c r="Q65" s="122"/>
      <c r="R65" s="84"/>
      <c r="S65" s="97">
        <f>VLOOKUP(P62,C67:D68,2,FALSE)</f>
        <v>1</v>
      </c>
    </row>
    <row r="66" spans="1:19" ht="24.6" hidden="1" customHeight="1" x14ac:dyDescent="0.4">
      <c r="A66" s="122"/>
      <c r="B66" s="122"/>
      <c r="C66" s="122"/>
      <c r="D66" s="122"/>
      <c r="E66" s="122"/>
      <c r="F66" s="122"/>
      <c r="G66" s="122"/>
      <c r="H66" s="122"/>
      <c r="I66" s="122"/>
      <c r="J66" s="122"/>
    </row>
    <row r="67" spans="1:19" ht="24.6" hidden="1" customHeight="1" x14ac:dyDescent="0.35">
      <c r="C67" s="2" t="s">
        <v>152</v>
      </c>
      <c r="D67" s="2">
        <v>1</v>
      </c>
      <c r="N67" s="79"/>
      <c r="O67" s="79"/>
      <c r="P67" s="75"/>
      <c r="Q67" s="79"/>
    </row>
    <row r="68" spans="1:19" ht="24.6" hidden="1" customHeight="1" x14ac:dyDescent="0.35">
      <c r="C68" s="2" t="s">
        <v>102</v>
      </c>
      <c r="D68" s="2">
        <v>2</v>
      </c>
    </row>
    <row r="69" spans="1:19" ht="24.6" customHeight="1" x14ac:dyDescent="0.4">
      <c r="A69" s="115" t="s">
        <v>164</v>
      </c>
      <c r="B69" s="115"/>
      <c r="C69" s="115"/>
      <c r="D69" s="115"/>
      <c r="E69" s="115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1:19" ht="24" customHeight="1" thickBot="1" x14ac:dyDescent="0.4">
      <c r="A70" s="82"/>
      <c r="B70" s="110" t="s">
        <v>166</v>
      </c>
      <c r="C70" s="110"/>
      <c r="D70" s="110"/>
      <c r="E70" s="110"/>
      <c r="F70" s="110"/>
      <c r="G70" s="110"/>
      <c r="H70" s="110"/>
      <c r="I70" s="8"/>
      <c r="J70" s="8"/>
      <c r="K70" s="8"/>
      <c r="L70" s="8"/>
      <c r="M70" s="8"/>
      <c r="N70" s="85" t="s">
        <v>167</v>
      </c>
      <c r="O70" s="85"/>
      <c r="P70" s="83"/>
      <c r="Q70" s="71"/>
      <c r="R70" s="86" t="s">
        <v>165</v>
      </c>
    </row>
    <row r="71" spans="1:19" ht="19.5" customHeight="1" thickBot="1" x14ac:dyDescent="0.4">
      <c r="A71" s="72">
        <v>1</v>
      </c>
      <c r="B71" s="19" t="s">
        <v>0</v>
      </c>
      <c r="C71" s="111" t="s">
        <v>57</v>
      </c>
      <c r="D71" s="111"/>
      <c r="E71" s="111"/>
      <c r="F71" s="111"/>
      <c r="G71" s="111"/>
      <c r="H71" s="8"/>
      <c r="I71" s="90">
        <f>I8</f>
        <v>0</v>
      </c>
      <c r="J71" s="5" t="s">
        <v>19</v>
      </c>
      <c r="M71" s="88"/>
      <c r="N71" s="62" t="s">
        <v>78</v>
      </c>
      <c r="O71" s="71"/>
      <c r="P71" s="100"/>
      <c r="Q71" s="5" t="s">
        <v>19</v>
      </c>
      <c r="R71" s="91" t="str">
        <f>IF(I71&lt;P71,"OK","NG")</f>
        <v>NG</v>
      </c>
    </row>
    <row r="72" spans="1:19" ht="19.5" customHeight="1" thickBot="1" x14ac:dyDescent="0.4">
      <c r="A72" s="72">
        <v>2</v>
      </c>
      <c r="B72" s="20" t="s">
        <v>29</v>
      </c>
      <c r="C72" s="112" t="s">
        <v>63</v>
      </c>
      <c r="D72" s="112"/>
      <c r="E72" s="112"/>
      <c r="F72" s="112"/>
      <c r="G72" s="112"/>
      <c r="H72" s="8"/>
      <c r="I72" s="90" t="e">
        <f>I33</f>
        <v>#N/A</v>
      </c>
      <c r="J72" s="5" t="s">
        <v>47</v>
      </c>
      <c r="M72" s="88"/>
      <c r="N72" s="60" t="s">
        <v>77</v>
      </c>
      <c r="O72" s="74"/>
      <c r="P72" s="100"/>
      <c r="Q72" s="5" t="s">
        <v>47</v>
      </c>
      <c r="R72" s="91" t="e">
        <f>IF(I72&lt;P72,"OK","NG")</f>
        <v>#N/A</v>
      </c>
    </row>
    <row r="73" spans="1:19" ht="19.5" customHeight="1" thickBot="1" x14ac:dyDescent="0.4">
      <c r="A73" s="72">
        <v>3</v>
      </c>
      <c r="B73" s="20" t="s">
        <v>50</v>
      </c>
      <c r="C73" s="112" t="s">
        <v>67</v>
      </c>
      <c r="D73" s="112"/>
      <c r="E73" s="112"/>
      <c r="F73" s="112"/>
      <c r="G73" s="112"/>
      <c r="H73" s="8"/>
      <c r="I73" s="92" t="e">
        <f>I49</f>
        <v>#N/A</v>
      </c>
      <c r="J73" s="5" t="s">
        <v>47</v>
      </c>
      <c r="M73" s="88"/>
      <c r="N73" s="63" t="s">
        <v>79</v>
      </c>
      <c r="O73" s="81"/>
      <c r="P73" s="100"/>
      <c r="Q73" s="5" t="s">
        <v>47</v>
      </c>
      <c r="R73" s="91" t="e">
        <f>IF(I73&lt;P73,"OK","NG")</f>
        <v>#N/A</v>
      </c>
    </row>
    <row r="74" spans="1:19" ht="19.5" customHeight="1" thickBot="1" x14ac:dyDescent="0.4">
      <c r="A74" s="72">
        <v>4</v>
      </c>
      <c r="B74" s="20" t="s">
        <v>54</v>
      </c>
      <c r="C74" s="130" t="s">
        <v>71</v>
      </c>
      <c r="D74" s="130"/>
      <c r="E74" s="130"/>
      <c r="F74" s="130"/>
      <c r="G74" s="130"/>
      <c r="H74" s="8"/>
      <c r="I74" s="80" t="str">
        <f>I63</f>
        <v>-</v>
      </c>
      <c r="J74" s="5" t="s">
        <v>19</v>
      </c>
      <c r="M74" s="88"/>
      <c r="N74" s="63" t="s">
        <v>101</v>
      </c>
      <c r="O74" s="81"/>
      <c r="P74" s="101"/>
      <c r="Q74" s="5" t="s">
        <v>19</v>
      </c>
      <c r="R74" s="87" t="s">
        <v>168</v>
      </c>
    </row>
    <row r="75" spans="1:19" ht="24.6" customHeight="1" x14ac:dyDescent="0.35">
      <c r="A75" s="121" t="s">
        <v>181</v>
      </c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</row>
    <row r="76" spans="1:19" ht="24.6" customHeight="1" x14ac:dyDescent="0.35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</row>
    <row r="77" spans="1:19" ht="24.6" customHeight="1" x14ac:dyDescent="0.4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1:19" ht="24.6" customHeight="1" x14ac:dyDescent="0.4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spans="1:19" ht="24.6" customHeight="1" x14ac:dyDescent="0.4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1:19" ht="24.6" customHeight="1" x14ac:dyDescent="0.4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1:18" ht="24.6" customHeight="1" x14ac:dyDescent="0.4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1:18" ht="24.6" customHeight="1" x14ac:dyDescent="0.4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1:18" ht="24.6" customHeight="1" x14ac:dyDescent="0.4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spans="1:18" ht="24.6" customHeight="1" x14ac:dyDescent="0.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1:18" ht="24.6" customHeight="1" x14ac:dyDescent="0.4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1:18" ht="24.6" customHeight="1" x14ac:dyDescent="0.4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 spans="1:18" ht="24.6" customHeight="1" x14ac:dyDescent="0.4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 spans="1:18" ht="24.6" customHeight="1" x14ac:dyDescent="0.4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 spans="1:18" ht="24.6" customHeight="1" x14ac:dyDescent="0.4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 spans="1:18" ht="24.6" customHeight="1" x14ac:dyDescent="0.4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  <row r="91" spans="1:18" ht="24.6" customHeight="1" x14ac:dyDescent="0.4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</row>
    <row r="92" spans="1:18" ht="24.6" customHeight="1" x14ac:dyDescent="0.4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1:18" ht="24.6" customHeight="1" x14ac:dyDescent="0.4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</row>
    <row r="94" spans="1:18" ht="24.6" customHeight="1" x14ac:dyDescent="0.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</row>
    <row r="95" spans="1:18" ht="24.6" customHeight="1" x14ac:dyDescent="0.4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</row>
    <row r="96" spans="1:18" ht="24.6" customHeight="1" x14ac:dyDescent="0.4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 spans="1:18" ht="24.6" customHeight="1" x14ac:dyDescent="0.4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 spans="1:18" ht="24.6" customHeight="1" x14ac:dyDescent="0.4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1:18" ht="24.6" customHeight="1" x14ac:dyDescent="0.4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</row>
    <row r="100" spans="1:18" ht="24.6" customHeight="1" x14ac:dyDescent="0.4"/>
    <row r="101" spans="1:18" ht="24.6" customHeight="1" x14ac:dyDescent="0.4"/>
    <row r="102" spans="1:18" ht="24.6" customHeight="1" x14ac:dyDescent="0.4"/>
    <row r="103" spans="1:18" ht="24.6" customHeight="1" x14ac:dyDescent="0.4"/>
    <row r="104" spans="1:18" ht="24.6" customHeight="1" x14ac:dyDescent="0.4"/>
    <row r="105" spans="1:18" ht="24.6" customHeight="1" x14ac:dyDescent="0.4"/>
    <row r="106" spans="1:18" ht="24.6" customHeight="1" x14ac:dyDescent="0.4"/>
    <row r="107" spans="1:18" ht="24.6" customHeight="1" x14ac:dyDescent="0.4"/>
    <row r="108" spans="1:18" ht="24.6" customHeight="1" x14ac:dyDescent="0.4"/>
    <row r="109" spans="1:18" ht="24.6" customHeight="1" x14ac:dyDescent="0.4"/>
    <row r="110" spans="1:18" ht="24.6" customHeight="1" x14ac:dyDescent="0.4"/>
    <row r="111" spans="1:18" ht="24.6" customHeight="1" x14ac:dyDescent="0.4"/>
    <row r="112" spans="1:18" ht="24.6" customHeight="1" x14ac:dyDescent="0.4"/>
    <row r="113" ht="24.6" customHeight="1" x14ac:dyDescent="0.4"/>
    <row r="114" ht="24.6" customHeight="1" x14ac:dyDescent="0.4"/>
    <row r="115" ht="24.6" customHeight="1" x14ac:dyDescent="0.4"/>
    <row r="116" ht="24.6" customHeight="1" x14ac:dyDescent="0.4"/>
    <row r="117" ht="24.6" customHeight="1" x14ac:dyDescent="0.4"/>
    <row r="118" ht="24.6" customHeight="1" x14ac:dyDescent="0.4"/>
    <row r="119" ht="24.6" customHeight="1" x14ac:dyDescent="0.4"/>
    <row r="120" ht="24.6" customHeight="1" x14ac:dyDescent="0.4"/>
    <row r="121" ht="24.6" customHeight="1" x14ac:dyDescent="0.4"/>
    <row r="122" ht="24.6" customHeight="1" x14ac:dyDescent="0.4"/>
    <row r="123" ht="24.6" customHeight="1" x14ac:dyDescent="0.4"/>
    <row r="124" ht="24.6" customHeight="1" x14ac:dyDescent="0.4"/>
    <row r="125" ht="24.6" customHeight="1" x14ac:dyDescent="0.4"/>
    <row r="126" ht="24.6" customHeight="1" x14ac:dyDescent="0.4"/>
    <row r="127" ht="24.6" customHeight="1" x14ac:dyDescent="0.4"/>
    <row r="128" ht="24.6" customHeight="1" x14ac:dyDescent="0.4"/>
    <row r="129" ht="24.6" customHeight="1" x14ac:dyDescent="0.4"/>
    <row r="130" ht="24.6" customHeight="1" x14ac:dyDescent="0.4"/>
    <row r="131" ht="24.6" customHeight="1" x14ac:dyDescent="0.4"/>
    <row r="132" ht="24.6" customHeight="1" x14ac:dyDescent="0.4"/>
    <row r="133" ht="24.6" customHeight="1" x14ac:dyDescent="0.4"/>
    <row r="134" ht="24.6" customHeight="1" x14ac:dyDescent="0.4"/>
    <row r="135" ht="24.6" customHeight="1" x14ac:dyDescent="0.4"/>
    <row r="136" ht="24.6" customHeight="1" x14ac:dyDescent="0.4"/>
    <row r="137" ht="24.6" customHeight="1" x14ac:dyDescent="0.4"/>
    <row r="138" ht="24.6" customHeight="1" x14ac:dyDescent="0.4"/>
    <row r="139" ht="24.6" customHeight="1" x14ac:dyDescent="0.4"/>
    <row r="140" ht="24.6" customHeight="1" x14ac:dyDescent="0.4"/>
    <row r="141" ht="24.6" customHeight="1" x14ac:dyDescent="0.4"/>
    <row r="142" ht="24.6" customHeight="1" x14ac:dyDescent="0.4"/>
    <row r="143" ht="24.6" customHeight="1" x14ac:dyDescent="0.4"/>
    <row r="144" ht="24.6" customHeight="1" x14ac:dyDescent="0.4"/>
    <row r="145" ht="24.6" customHeight="1" x14ac:dyDescent="0.4"/>
    <row r="146" ht="24.6" customHeight="1" x14ac:dyDescent="0.4"/>
    <row r="147" ht="24.6" customHeight="1" x14ac:dyDescent="0.4"/>
    <row r="148" ht="24.6" customHeight="1" x14ac:dyDescent="0.4"/>
    <row r="149" ht="24.6" customHeight="1" x14ac:dyDescent="0.4"/>
    <row r="150" ht="24.6" customHeight="1" x14ac:dyDescent="0.4"/>
    <row r="151" ht="24.6" customHeight="1" x14ac:dyDescent="0.4"/>
    <row r="152" ht="24.6" customHeight="1" x14ac:dyDescent="0.4"/>
    <row r="153" ht="24.6" customHeight="1" x14ac:dyDescent="0.4"/>
    <row r="154" ht="24.6" customHeight="1" x14ac:dyDescent="0.4"/>
    <row r="155" ht="24.6" customHeight="1" x14ac:dyDescent="0.4"/>
    <row r="156" ht="24.6" customHeight="1" x14ac:dyDescent="0.4"/>
    <row r="157" ht="24.6" customHeight="1" x14ac:dyDescent="0.4"/>
    <row r="158" ht="24.6" customHeight="1" x14ac:dyDescent="0.4"/>
    <row r="159" ht="24.6" customHeight="1" x14ac:dyDescent="0.4"/>
    <row r="160" ht="24.6" customHeight="1" x14ac:dyDescent="0.4"/>
    <row r="161" ht="24.6" customHeight="1" x14ac:dyDescent="0.4"/>
    <row r="162" ht="24.6" customHeight="1" x14ac:dyDescent="0.4"/>
    <row r="163" ht="24.6" customHeight="1" x14ac:dyDescent="0.4"/>
    <row r="164" ht="24.6" customHeight="1" x14ac:dyDescent="0.4"/>
    <row r="165" ht="24.6" customHeight="1" x14ac:dyDescent="0.4"/>
    <row r="166" ht="24.6" customHeight="1" x14ac:dyDescent="0.4"/>
    <row r="167" ht="24.6" customHeight="1" x14ac:dyDescent="0.4"/>
    <row r="168" ht="24.6" customHeight="1" x14ac:dyDescent="0.4"/>
    <row r="169" ht="24.6" customHeight="1" x14ac:dyDescent="0.4"/>
    <row r="170" ht="24.6" customHeight="1" x14ac:dyDescent="0.4"/>
    <row r="171" ht="24.6" customHeight="1" x14ac:dyDescent="0.4"/>
    <row r="172" ht="24.6" customHeight="1" x14ac:dyDescent="0.4"/>
    <row r="173" ht="24.6" customHeight="1" x14ac:dyDescent="0.4"/>
    <row r="174" ht="24.6" customHeight="1" x14ac:dyDescent="0.4"/>
    <row r="175" ht="24.6" customHeight="1" x14ac:dyDescent="0.4"/>
    <row r="176" ht="24.6" customHeight="1" x14ac:dyDescent="0.4"/>
    <row r="177" ht="24.6" customHeight="1" x14ac:dyDescent="0.4"/>
    <row r="178" ht="24.6" customHeight="1" x14ac:dyDescent="0.4"/>
    <row r="179" ht="24.6" customHeight="1" x14ac:dyDescent="0.4"/>
    <row r="180" ht="24.6" customHeight="1" x14ac:dyDescent="0.4"/>
    <row r="181" ht="24.6" customHeight="1" x14ac:dyDescent="0.4"/>
    <row r="182" ht="24.6" customHeight="1" x14ac:dyDescent="0.4"/>
    <row r="183" ht="24.6" customHeight="1" x14ac:dyDescent="0.4"/>
    <row r="184" ht="24.6" customHeight="1" x14ac:dyDescent="0.4"/>
    <row r="185" ht="24.6" customHeight="1" x14ac:dyDescent="0.4"/>
    <row r="186" ht="24.6" customHeight="1" x14ac:dyDescent="0.4"/>
    <row r="187" ht="24.6" customHeight="1" x14ac:dyDescent="0.4"/>
    <row r="188" ht="24.6" customHeight="1" x14ac:dyDescent="0.4"/>
    <row r="189" ht="24.6" customHeight="1" x14ac:dyDescent="0.4"/>
    <row r="190" ht="24.6" customHeight="1" x14ac:dyDescent="0.4"/>
    <row r="191" ht="24.6" customHeight="1" x14ac:dyDescent="0.4"/>
    <row r="192" ht="24.6" customHeight="1" x14ac:dyDescent="0.4"/>
    <row r="193" ht="24.6" customHeight="1" x14ac:dyDescent="0.4"/>
    <row r="194" ht="24.6" customHeight="1" x14ac:dyDescent="0.4"/>
    <row r="195" ht="24.6" customHeight="1" x14ac:dyDescent="0.4"/>
    <row r="196" ht="24.6" customHeight="1" x14ac:dyDescent="0.4"/>
    <row r="197" ht="24.6" customHeight="1" x14ac:dyDescent="0.4"/>
    <row r="198" ht="24.6" customHeight="1" x14ac:dyDescent="0.4"/>
    <row r="199" ht="24.6" customHeight="1" x14ac:dyDescent="0.4"/>
    <row r="200" ht="24.6" customHeight="1" x14ac:dyDescent="0.4"/>
    <row r="201" ht="24.6" customHeight="1" x14ac:dyDescent="0.4"/>
    <row r="202" ht="24.6" customHeight="1" x14ac:dyDescent="0.4"/>
  </sheetData>
  <sheetProtection password="F40C" sheet="1" objects="1" scenarios="1"/>
  <mergeCells count="45">
    <mergeCell ref="N4:P4"/>
    <mergeCell ref="C36:G36"/>
    <mergeCell ref="C50:G50"/>
    <mergeCell ref="A76:R76"/>
    <mergeCell ref="P62:Q62"/>
    <mergeCell ref="C71:G71"/>
    <mergeCell ref="C72:G72"/>
    <mergeCell ref="C73:G73"/>
    <mergeCell ref="C74:G74"/>
    <mergeCell ref="B70:H70"/>
    <mergeCell ref="A69:E69"/>
    <mergeCell ref="A66:J66"/>
    <mergeCell ref="A75:R75"/>
    <mergeCell ref="A1:R1"/>
    <mergeCell ref="A31:G31"/>
    <mergeCell ref="N3:P3"/>
    <mergeCell ref="A65:J65"/>
    <mergeCell ref="N65:Q65"/>
    <mergeCell ref="C37:G37"/>
    <mergeCell ref="A59:E59"/>
    <mergeCell ref="A60:G60"/>
    <mergeCell ref="C62:G62"/>
    <mergeCell ref="C63:G63"/>
    <mergeCell ref="C64:G64"/>
    <mergeCell ref="C13:G13"/>
    <mergeCell ref="A47:G47"/>
    <mergeCell ref="C49:G49"/>
    <mergeCell ref="P35:Q35"/>
    <mergeCell ref="A46:E46"/>
    <mergeCell ref="A2:Q2"/>
    <mergeCell ref="D3:G3"/>
    <mergeCell ref="C33:G33"/>
    <mergeCell ref="C34:G34"/>
    <mergeCell ref="C35:G35"/>
    <mergeCell ref="P34:Q34"/>
    <mergeCell ref="A5:E5"/>
    <mergeCell ref="A6:G6"/>
    <mergeCell ref="A30:E30"/>
    <mergeCell ref="C9:G9"/>
    <mergeCell ref="C8:G8"/>
    <mergeCell ref="C12:G12"/>
    <mergeCell ref="N5:P5"/>
    <mergeCell ref="B3:C3"/>
    <mergeCell ref="C10:G10"/>
    <mergeCell ref="C11:G11"/>
  </mergeCells>
  <phoneticPr fontId="1"/>
  <conditionalFormatting sqref="R65">
    <cfRule type="cellIs" dxfId="13" priority="8" operator="equal">
      <formula>2</formula>
    </cfRule>
  </conditionalFormatting>
  <conditionalFormatting sqref="R64">
    <cfRule type="cellIs" dxfId="12" priority="6" operator="equal">
      <formula>2</formula>
    </cfRule>
    <cfRule type="cellIs" dxfId="11" priority="7" operator="equal">
      <formula>2</formula>
    </cfRule>
  </conditionalFormatting>
  <conditionalFormatting sqref="P62:Q62">
    <cfRule type="cellIs" dxfId="10" priority="4" operator="equal">
      <formula>2</formula>
    </cfRule>
  </conditionalFormatting>
  <conditionalFormatting sqref="S65">
    <cfRule type="cellIs" dxfId="9" priority="3" operator="equal">
      <formula>2</formula>
    </cfRule>
  </conditionalFormatting>
  <conditionalFormatting sqref="S64">
    <cfRule type="cellIs" dxfId="8" priority="1" operator="equal">
      <formula>2</formula>
    </cfRule>
    <cfRule type="cellIs" dxfId="7" priority="2" operator="equal">
      <formula>2</formula>
    </cfRule>
  </conditionalFormatting>
  <dataValidations count="7">
    <dataValidation type="list" allowBlank="1" showInputMessage="1" showErrorMessage="1" sqref="P9">
      <formula1>$C$16:$C$18</formula1>
    </dataValidation>
    <dataValidation type="list" allowBlank="1" showInputMessage="1" showErrorMessage="1" sqref="P12">
      <formula1>$I$16:$I$21</formula1>
    </dataValidation>
    <dataValidation type="list" allowBlank="1" showInputMessage="1" showErrorMessage="1" sqref="P13">
      <formula1>$C$21:$C$27</formula1>
    </dataValidation>
    <dataValidation type="list" allowBlank="1" showInputMessage="1" showErrorMessage="1" sqref="P34">
      <formula1>$C$40:$C$43</formula1>
    </dataValidation>
    <dataValidation type="list" allowBlank="1" showInputMessage="1" showErrorMessage="1" sqref="P35">
      <formula1>$F$40:$F$41</formula1>
    </dataValidation>
    <dataValidation type="list" allowBlank="1" showInputMessage="1" showErrorMessage="1" sqref="P62:Q62">
      <formula1>$C$67:$C$68</formula1>
    </dataValidation>
    <dataValidation type="list" allowBlank="1" showInputMessage="1" showErrorMessage="1" sqref="P11">
      <formula1>$F$16:$F$21</formula1>
    </dataValidation>
  </dataValidations>
  <pageMargins left="0.35433070866141736" right="0.19685039370078741" top="0.74803149606299213" bottom="0.74803149606299213" header="0.11811023622047245" footer="0.11811023622047245"/>
  <pageSetup paperSize="9" scale="96" orientation="portrait" r:id="rId1"/>
  <headerFooter>
    <oddFooter>&amp;P / &amp;N ページ</oddFooter>
  </headerFooter>
  <rowBreaks count="1" manualBreakCount="1">
    <brk id="65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33"/>
  <sheetViews>
    <sheetView view="pageBreakPreview" topLeftCell="A88" zoomScale="130" zoomScaleNormal="115" zoomScaleSheetLayoutView="130" workbookViewId="0">
      <selection activeCell="T8" sqref="T8"/>
    </sheetView>
  </sheetViews>
  <sheetFormatPr defaultColWidth="8.625" defaultRowHeight="16.5" x14ac:dyDescent="0.4"/>
  <cols>
    <col min="1" max="1" width="2.5" style="1" customWidth="1"/>
    <col min="2" max="2" width="4.125" style="1" customWidth="1"/>
    <col min="3" max="7" width="5.875" style="1" customWidth="1"/>
    <col min="8" max="8" width="1.625" style="1" customWidth="1"/>
    <col min="9" max="9" width="7.125" style="1" customWidth="1"/>
    <col min="10" max="10" width="7.5" style="1" customWidth="1"/>
    <col min="11" max="12" width="7.5" style="1" hidden="1" customWidth="1"/>
    <col min="13" max="13" width="6.25" style="1" customWidth="1"/>
    <col min="14" max="14" width="14.125" style="1" customWidth="1"/>
    <col min="15" max="15" width="1.625" style="1" customWidth="1"/>
    <col min="16" max="16" width="7.125" style="1" customWidth="1"/>
    <col min="17" max="17" width="7.5" style="1" customWidth="1"/>
    <col min="18" max="18" width="5.25" style="1" customWidth="1"/>
    <col min="19" max="16384" width="8.625" style="1"/>
  </cols>
  <sheetData>
    <row r="1" spans="1:18" ht="24" x14ac:dyDescent="0.5">
      <c r="A1" s="120" t="s">
        <v>184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</row>
    <row r="2" spans="1:18" s="2" customFormat="1" ht="17.45" customHeight="1" x14ac:dyDescent="0.35">
      <c r="A2" s="110" t="s">
        <v>159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71"/>
    </row>
    <row r="3" spans="1:18" s="2" customFormat="1" ht="17.45" customHeight="1" thickBot="1" x14ac:dyDescent="0.4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111" t="s">
        <v>162</v>
      </c>
      <c r="O3" s="111"/>
      <c r="P3" s="111"/>
      <c r="Q3" s="6"/>
      <c r="R3" s="6"/>
    </row>
    <row r="4" spans="1:18" ht="17.45" customHeight="1" thickBot="1" x14ac:dyDescent="0.4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27" t="s">
        <v>160</v>
      </c>
      <c r="O4" s="128"/>
      <c r="P4" s="129"/>
      <c r="Q4" s="8"/>
      <c r="R4" s="8"/>
    </row>
    <row r="5" spans="1:18" ht="18" customHeight="1" thickBot="1" x14ac:dyDescent="0.4">
      <c r="A5" s="109" t="s">
        <v>8</v>
      </c>
      <c r="B5" s="109"/>
      <c r="C5" s="109"/>
      <c r="D5" s="109"/>
      <c r="E5" s="109"/>
      <c r="F5" s="109"/>
      <c r="G5" s="109"/>
      <c r="H5" s="109"/>
      <c r="I5" s="8"/>
      <c r="J5" s="8"/>
      <c r="K5" s="8"/>
      <c r="L5" s="8"/>
      <c r="M5" s="8"/>
      <c r="N5" s="116" t="s">
        <v>161</v>
      </c>
      <c r="O5" s="117"/>
      <c r="P5" s="118"/>
      <c r="Q5" s="8"/>
      <c r="R5" s="8"/>
    </row>
    <row r="6" spans="1:18" ht="20.100000000000001" customHeight="1" x14ac:dyDescent="0.35">
      <c r="A6" s="109" t="s">
        <v>27</v>
      </c>
      <c r="B6" s="109"/>
      <c r="C6" s="109"/>
      <c r="D6" s="109"/>
      <c r="E6" s="109"/>
      <c r="F6" s="109"/>
      <c r="G6" s="109"/>
      <c r="H6" s="8"/>
      <c r="I6" s="9"/>
      <c r="J6" s="10"/>
      <c r="K6" s="8"/>
      <c r="L6" s="8"/>
      <c r="M6" s="8"/>
      <c r="N6" s="9"/>
      <c r="O6" s="9"/>
      <c r="P6" s="8"/>
      <c r="Q6" s="8"/>
      <c r="R6" s="8"/>
    </row>
    <row r="7" spans="1:18" ht="9.9499999999999993" customHeight="1" thickBot="1" x14ac:dyDescent="0.4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s="2" customFormat="1" ht="18.600000000000001" customHeight="1" thickBot="1" x14ac:dyDescent="0.4">
      <c r="A8" s="16" t="s">
        <v>1</v>
      </c>
      <c r="B8" s="19" t="s">
        <v>0</v>
      </c>
      <c r="C8" s="111" t="s">
        <v>57</v>
      </c>
      <c r="D8" s="111"/>
      <c r="E8" s="111"/>
      <c r="F8" s="111"/>
      <c r="G8" s="111"/>
      <c r="H8" s="18"/>
      <c r="I8" s="40">
        <f>ROUND((I9*I11)*I13+(I10*I12),1)</f>
        <v>0</v>
      </c>
      <c r="J8" s="5" t="s">
        <v>19</v>
      </c>
      <c r="K8" s="6"/>
      <c r="L8" s="6"/>
      <c r="M8" s="16"/>
      <c r="N8" s="17"/>
      <c r="O8" s="61"/>
      <c r="P8" s="8"/>
      <c r="Q8" s="5"/>
      <c r="R8" s="6"/>
    </row>
    <row r="9" spans="1:18" s="2" customFormat="1" ht="18.600000000000001" customHeight="1" thickBot="1" x14ac:dyDescent="0.4">
      <c r="A9" s="16" t="s">
        <v>2</v>
      </c>
      <c r="B9" s="20" t="s">
        <v>9</v>
      </c>
      <c r="C9" s="112" t="s">
        <v>58</v>
      </c>
      <c r="D9" s="112"/>
      <c r="E9" s="112"/>
      <c r="F9" s="112"/>
      <c r="G9" s="112"/>
      <c r="H9" s="18"/>
      <c r="I9" s="41">
        <f>VLOOKUP(P9,C16:D18,2,FALSE)</f>
        <v>0</v>
      </c>
      <c r="J9" s="5" t="s">
        <v>19</v>
      </c>
      <c r="K9" s="5"/>
      <c r="L9" s="5"/>
      <c r="M9" s="6"/>
      <c r="N9" s="17" t="s">
        <v>13</v>
      </c>
      <c r="O9" s="61"/>
      <c r="P9" s="104"/>
      <c r="Q9" s="5" t="s">
        <v>18</v>
      </c>
      <c r="R9" s="6"/>
    </row>
    <row r="10" spans="1:18" s="2" customFormat="1" ht="18.600000000000001" customHeight="1" thickBot="1" x14ac:dyDescent="0.4">
      <c r="A10" s="16" t="s">
        <v>3</v>
      </c>
      <c r="B10" s="20" t="s">
        <v>10</v>
      </c>
      <c r="C10" s="112" t="s">
        <v>59</v>
      </c>
      <c r="D10" s="112"/>
      <c r="E10" s="112"/>
      <c r="F10" s="112"/>
      <c r="G10" s="112"/>
      <c r="H10" s="18"/>
      <c r="I10" s="41">
        <f>P10</f>
        <v>0</v>
      </c>
      <c r="J10" s="5" t="s">
        <v>19</v>
      </c>
      <c r="K10" s="5"/>
      <c r="L10" s="5"/>
      <c r="M10" s="6"/>
      <c r="N10" s="17" t="s">
        <v>14</v>
      </c>
      <c r="O10" s="61"/>
      <c r="P10" s="45"/>
      <c r="Q10" s="5" t="s">
        <v>19</v>
      </c>
      <c r="R10" s="6"/>
    </row>
    <row r="11" spans="1:18" s="2" customFormat="1" ht="18.600000000000001" customHeight="1" thickBot="1" x14ac:dyDescent="0.4">
      <c r="A11" s="16" t="s">
        <v>5</v>
      </c>
      <c r="B11" s="20" t="s">
        <v>11</v>
      </c>
      <c r="C11" s="112" t="s">
        <v>60</v>
      </c>
      <c r="D11" s="112"/>
      <c r="E11" s="112"/>
      <c r="F11" s="112"/>
      <c r="G11" s="112"/>
      <c r="H11" s="18"/>
      <c r="I11" s="41">
        <f>VLOOKUP(P11,F16:G21,2,FALSE)</f>
        <v>0</v>
      </c>
      <c r="J11" s="5" t="s">
        <v>25</v>
      </c>
      <c r="K11" s="5"/>
      <c r="L11" s="5"/>
      <c r="M11" s="6"/>
      <c r="N11" s="17" t="s">
        <v>15</v>
      </c>
      <c r="O11" s="61"/>
      <c r="P11" s="4"/>
      <c r="Q11" s="5" t="s">
        <v>20</v>
      </c>
      <c r="R11" s="6"/>
    </row>
    <row r="12" spans="1:18" s="2" customFormat="1" ht="18.600000000000001" customHeight="1" thickBot="1" x14ac:dyDescent="0.4">
      <c r="A12" s="16" t="s">
        <v>6</v>
      </c>
      <c r="B12" s="20" t="s">
        <v>12</v>
      </c>
      <c r="C12" s="112" t="s">
        <v>61</v>
      </c>
      <c r="D12" s="112"/>
      <c r="E12" s="112"/>
      <c r="F12" s="112"/>
      <c r="G12" s="112"/>
      <c r="H12" s="18"/>
      <c r="I12" s="41">
        <f>VLOOKUP(P12,I16:J21,2,FALSE)</f>
        <v>0</v>
      </c>
      <c r="J12" s="5" t="s">
        <v>25</v>
      </c>
      <c r="K12" s="5"/>
      <c r="L12" s="5"/>
      <c r="M12" s="6"/>
      <c r="N12" s="17" t="s">
        <v>16</v>
      </c>
      <c r="O12" s="61"/>
      <c r="P12" s="4"/>
      <c r="Q12" s="5" t="s">
        <v>21</v>
      </c>
      <c r="R12" s="6"/>
    </row>
    <row r="13" spans="1:18" s="2" customFormat="1" ht="18.600000000000001" customHeight="1" thickBot="1" x14ac:dyDescent="0.4">
      <c r="A13" s="16" t="s">
        <v>7</v>
      </c>
      <c r="B13" s="20" t="s">
        <v>4</v>
      </c>
      <c r="C13" s="112" t="s">
        <v>62</v>
      </c>
      <c r="D13" s="112"/>
      <c r="E13" s="112"/>
      <c r="F13" s="112"/>
      <c r="G13" s="112"/>
      <c r="H13" s="18"/>
      <c r="I13" s="41">
        <f>VLOOKUP(P13,C21:D27,2,FALSE)</f>
        <v>1.4</v>
      </c>
      <c r="J13" s="5" t="s">
        <v>25</v>
      </c>
      <c r="K13" s="5"/>
      <c r="L13" s="5"/>
      <c r="M13" s="6"/>
      <c r="N13" s="17" t="s">
        <v>17</v>
      </c>
      <c r="O13" s="61"/>
      <c r="P13" s="104">
        <v>0.2</v>
      </c>
      <c r="Q13" s="5" t="s">
        <v>22</v>
      </c>
      <c r="R13" s="6"/>
    </row>
    <row r="14" spans="1:18" s="2" customFormat="1" ht="25.5" customHeigh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8"/>
      <c r="O14" s="8"/>
      <c r="P14" s="8"/>
      <c r="Q14" s="8"/>
      <c r="R14" s="6"/>
    </row>
    <row r="15" spans="1:18" s="2" customFormat="1" ht="15" hidden="1" customHeight="1" x14ac:dyDescent="0.35">
      <c r="A15" s="6"/>
      <c r="B15" s="6"/>
      <c r="C15" s="21" t="s">
        <v>23</v>
      </c>
      <c r="D15" s="21" t="s">
        <v>24</v>
      </c>
      <c r="E15" s="6"/>
      <c r="F15" s="21" t="s">
        <v>20</v>
      </c>
      <c r="G15" s="21" t="s">
        <v>25</v>
      </c>
      <c r="H15" s="6"/>
      <c r="I15" s="21" t="s">
        <v>21</v>
      </c>
      <c r="J15" s="21" t="s">
        <v>25</v>
      </c>
      <c r="K15" s="6"/>
      <c r="L15" s="6"/>
      <c r="M15" s="6"/>
      <c r="N15" s="6"/>
      <c r="O15" s="6"/>
      <c r="P15" s="6"/>
      <c r="Q15" s="6"/>
      <c r="R15" s="6"/>
    </row>
    <row r="16" spans="1:18" s="2" customFormat="1" ht="15" hidden="1" customHeight="1" x14ac:dyDescent="0.35">
      <c r="A16" s="6"/>
      <c r="B16" s="6"/>
      <c r="C16" s="21">
        <v>0</v>
      </c>
      <c r="D16" s="21">
        <v>0</v>
      </c>
      <c r="E16" s="6"/>
      <c r="F16" s="21">
        <v>0</v>
      </c>
      <c r="G16" s="57">
        <v>0</v>
      </c>
      <c r="H16" s="6"/>
      <c r="I16" s="21">
        <v>0</v>
      </c>
      <c r="J16" s="57">
        <v>0</v>
      </c>
      <c r="K16" s="6"/>
      <c r="L16" s="6"/>
      <c r="M16" s="6"/>
      <c r="N16" s="6"/>
      <c r="O16" s="6"/>
      <c r="P16" s="6"/>
      <c r="Q16" s="6"/>
      <c r="R16" s="6"/>
    </row>
    <row r="17" spans="1:18" s="2" customFormat="1" ht="15" hidden="1" customHeight="1" x14ac:dyDescent="0.35">
      <c r="A17" s="6"/>
      <c r="B17" s="6"/>
      <c r="C17" s="21">
        <v>13</v>
      </c>
      <c r="D17" s="21">
        <v>11</v>
      </c>
      <c r="E17" s="6"/>
      <c r="F17" s="21">
        <v>1</v>
      </c>
      <c r="G17" s="22">
        <v>1</v>
      </c>
      <c r="H17" s="6"/>
      <c r="I17" s="21">
        <v>1</v>
      </c>
      <c r="J17" s="22">
        <v>1</v>
      </c>
      <c r="K17" s="7"/>
      <c r="L17" s="7"/>
      <c r="M17" s="6"/>
      <c r="N17" s="6"/>
      <c r="O17" s="6"/>
      <c r="P17" s="6"/>
      <c r="Q17" s="6"/>
      <c r="R17" s="6"/>
    </row>
    <row r="18" spans="1:18" s="2" customFormat="1" ht="15" hidden="1" customHeight="1" x14ac:dyDescent="0.35">
      <c r="A18" s="6"/>
      <c r="B18" s="6"/>
      <c r="C18" s="21">
        <v>20</v>
      </c>
      <c r="D18" s="21">
        <v>23</v>
      </c>
      <c r="E18" s="6"/>
      <c r="F18" s="21">
        <v>2</v>
      </c>
      <c r="G18" s="21">
        <v>1.4</v>
      </c>
      <c r="H18" s="6"/>
      <c r="I18" s="21">
        <v>2</v>
      </c>
      <c r="J18" s="21">
        <v>1.4</v>
      </c>
      <c r="K18" s="6"/>
      <c r="L18" s="6"/>
      <c r="M18" s="6"/>
      <c r="N18" s="6"/>
      <c r="O18" s="6"/>
      <c r="P18" s="6"/>
      <c r="Q18" s="6"/>
      <c r="R18" s="6"/>
    </row>
    <row r="19" spans="1:18" s="2" customFormat="1" ht="15" hidden="1" customHeight="1" x14ac:dyDescent="0.35">
      <c r="A19" s="6"/>
      <c r="B19" s="6"/>
      <c r="C19" s="6"/>
      <c r="D19" s="6"/>
      <c r="E19" s="6"/>
      <c r="F19" s="21">
        <v>3</v>
      </c>
      <c r="G19" s="21">
        <v>1.7</v>
      </c>
      <c r="H19" s="6"/>
      <c r="I19" s="21">
        <v>3</v>
      </c>
      <c r="J19" s="21">
        <v>1.7</v>
      </c>
      <c r="K19" s="6"/>
      <c r="L19" s="6"/>
      <c r="M19" s="6"/>
      <c r="N19" s="6"/>
      <c r="O19" s="6"/>
      <c r="P19" s="6"/>
      <c r="Q19" s="6"/>
      <c r="R19" s="6"/>
    </row>
    <row r="20" spans="1:18" ht="15" hidden="1" customHeight="1" x14ac:dyDescent="0.4">
      <c r="A20" s="8"/>
      <c r="B20" s="8"/>
      <c r="C20" s="23" t="s">
        <v>26</v>
      </c>
      <c r="D20" s="23" t="s">
        <v>25</v>
      </c>
      <c r="E20" s="8"/>
      <c r="F20" s="23">
        <v>4</v>
      </c>
      <c r="G20" s="24">
        <v>2</v>
      </c>
      <c r="H20" s="8"/>
      <c r="I20" s="108">
        <v>4</v>
      </c>
      <c r="J20" s="107">
        <v>2</v>
      </c>
      <c r="K20" s="8"/>
      <c r="L20" s="8"/>
      <c r="M20" s="8"/>
      <c r="N20" s="8"/>
      <c r="O20" s="8"/>
      <c r="P20" s="8"/>
      <c r="Q20" s="8"/>
      <c r="R20" s="8"/>
    </row>
    <row r="21" spans="1:18" ht="15" hidden="1" customHeight="1" x14ac:dyDescent="0.4">
      <c r="A21" s="8"/>
      <c r="B21" s="8"/>
      <c r="C21" s="103">
        <v>0</v>
      </c>
      <c r="D21" s="103">
        <v>0</v>
      </c>
      <c r="E21" s="8"/>
      <c r="F21" s="103">
        <v>5</v>
      </c>
      <c r="G21" s="103">
        <v>2.2000000000000002</v>
      </c>
      <c r="H21" s="8"/>
      <c r="I21" s="108">
        <v>5</v>
      </c>
      <c r="J21" s="108">
        <v>2.2000000000000002</v>
      </c>
      <c r="K21" s="8"/>
      <c r="L21" s="8"/>
      <c r="M21" s="8"/>
      <c r="N21" s="8"/>
      <c r="O21" s="8"/>
      <c r="P21" s="8"/>
      <c r="Q21" s="8"/>
      <c r="R21" s="8"/>
    </row>
    <row r="22" spans="1:18" ht="15" hidden="1" customHeight="1" x14ac:dyDescent="0.4">
      <c r="A22" s="8"/>
      <c r="B22" s="8"/>
      <c r="C22" s="23">
        <v>0.05</v>
      </c>
      <c r="D22" s="23">
        <v>0.7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ht="15" hidden="1" customHeight="1" x14ac:dyDescent="0.4">
      <c r="A23" s="8"/>
      <c r="B23" s="8"/>
      <c r="C23" s="23">
        <v>0.1</v>
      </c>
      <c r="D23" s="23">
        <v>1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ht="15" hidden="1" customHeight="1" x14ac:dyDescent="0.4">
      <c r="A24" s="8"/>
      <c r="B24" s="8"/>
      <c r="C24" s="23">
        <v>0.2</v>
      </c>
      <c r="D24" s="23">
        <v>1.4</v>
      </c>
      <c r="E24" s="8"/>
      <c r="F24" s="7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ht="15" hidden="1" customHeight="1" x14ac:dyDescent="0.4">
      <c r="A25" s="8"/>
      <c r="B25" s="8"/>
      <c r="C25" s="23">
        <v>0.3</v>
      </c>
      <c r="D25" s="23">
        <v>1.7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ht="15" hidden="1" customHeight="1" x14ac:dyDescent="0.4">
      <c r="A26" s="8"/>
      <c r="B26" s="8"/>
      <c r="C26" s="23">
        <v>0.4</v>
      </c>
      <c r="D26" s="23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 ht="15" hidden="1" customHeight="1" x14ac:dyDescent="0.4">
      <c r="A27" s="8"/>
      <c r="B27" s="8"/>
      <c r="C27" s="23">
        <v>0.5</v>
      </c>
      <c r="D27" s="23">
        <v>2.2000000000000002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8" ht="15" hidden="1" customHeight="1" x14ac:dyDescent="0.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8" ht="15" hidden="1" customHeight="1" x14ac:dyDescent="0.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8" ht="17.45" customHeight="1" x14ac:dyDescent="0.35">
      <c r="A30" s="109" t="s">
        <v>127</v>
      </c>
      <c r="B30" s="109"/>
      <c r="C30" s="109"/>
      <c r="D30" s="109"/>
      <c r="E30" s="109"/>
      <c r="F30" s="109"/>
      <c r="G30" s="109"/>
      <c r="H30" s="109"/>
      <c r="I30" s="8"/>
      <c r="J30" s="8"/>
      <c r="K30" s="8"/>
      <c r="L30" s="8"/>
      <c r="M30" s="8"/>
      <c r="N30" s="8"/>
      <c r="O30" s="8"/>
      <c r="P30" s="30"/>
      <c r="Q30" s="8"/>
      <c r="R30" s="8"/>
    </row>
    <row r="31" spans="1:18" ht="20.100000000000001" customHeight="1" x14ac:dyDescent="0.35">
      <c r="A31" s="109" t="s">
        <v>80</v>
      </c>
      <c r="B31" s="109"/>
      <c r="C31" s="109"/>
      <c r="D31" s="109"/>
      <c r="E31" s="109"/>
      <c r="F31" s="109"/>
      <c r="G31" s="109"/>
      <c r="H31" s="8"/>
      <c r="I31" s="9"/>
      <c r="J31" s="10"/>
      <c r="K31" s="8"/>
      <c r="L31" s="8"/>
      <c r="M31" s="8"/>
      <c r="N31" s="9"/>
      <c r="O31" s="9"/>
      <c r="P31" s="8"/>
      <c r="Q31" s="8"/>
      <c r="R31" s="8"/>
    </row>
    <row r="32" spans="1:18" ht="9.9499999999999993" customHeight="1" thickBot="1" x14ac:dyDescent="0.4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1:18" s="2" customFormat="1" ht="18.600000000000001" customHeight="1" thickBot="1" x14ac:dyDescent="0.4">
      <c r="A33" s="16" t="s">
        <v>1</v>
      </c>
      <c r="B33" s="19" t="s">
        <v>81</v>
      </c>
      <c r="C33" s="111" t="s">
        <v>128</v>
      </c>
      <c r="D33" s="111"/>
      <c r="E33" s="111"/>
      <c r="F33" s="111"/>
      <c r="G33" s="111"/>
      <c r="H33" s="18"/>
      <c r="I33" s="40" t="e">
        <f>ROUND(I34*I35*I36*I37,1)</f>
        <v>#N/A</v>
      </c>
      <c r="J33" s="5" t="s">
        <v>47</v>
      </c>
      <c r="K33" s="5"/>
      <c r="L33" s="5"/>
      <c r="M33" s="6"/>
      <c r="N33" s="9"/>
      <c r="O33" s="9"/>
      <c r="P33" s="8"/>
      <c r="Q33" s="8"/>
      <c r="R33" s="6"/>
    </row>
    <row r="34" spans="1:18" s="2" customFormat="1" ht="18.600000000000001" customHeight="1" thickBot="1" x14ac:dyDescent="0.4">
      <c r="A34" s="16" t="s">
        <v>2</v>
      </c>
      <c r="B34" s="20" t="s">
        <v>31</v>
      </c>
      <c r="C34" s="112" t="s">
        <v>64</v>
      </c>
      <c r="D34" s="112"/>
      <c r="E34" s="112"/>
      <c r="F34" s="112"/>
      <c r="G34" s="112"/>
      <c r="H34" s="18"/>
      <c r="I34" s="41" t="e">
        <f>K34*L34</f>
        <v>#N/A</v>
      </c>
      <c r="J34" s="5" t="s">
        <v>103</v>
      </c>
      <c r="K34" s="5" t="e">
        <f>VLOOKUP(P34,C40:D43,2,FALSE)</f>
        <v>#N/A</v>
      </c>
      <c r="L34" s="5" t="e">
        <f>VLOOKUP(P35,F40:G41,2,FALSE)</f>
        <v>#N/A</v>
      </c>
      <c r="M34" s="6"/>
      <c r="N34" s="17" t="s">
        <v>36</v>
      </c>
      <c r="O34" s="61"/>
      <c r="P34" s="113"/>
      <c r="Q34" s="114"/>
      <c r="R34" s="6"/>
    </row>
    <row r="35" spans="1:18" s="2" customFormat="1" ht="18.600000000000001" customHeight="1" thickBot="1" x14ac:dyDescent="0.4">
      <c r="A35" s="16" t="s">
        <v>3</v>
      </c>
      <c r="B35" s="20" t="s">
        <v>32</v>
      </c>
      <c r="C35" s="112" t="s">
        <v>65</v>
      </c>
      <c r="D35" s="112"/>
      <c r="E35" s="112"/>
      <c r="F35" s="112"/>
      <c r="G35" s="112"/>
      <c r="H35" s="18"/>
      <c r="I35" s="41">
        <f>P36</f>
        <v>0</v>
      </c>
      <c r="J35" s="5" t="s">
        <v>21</v>
      </c>
      <c r="K35" s="5"/>
      <c r="L35" s="5"/>
      <c r="M35" s="6"/>
      <c r="N35" s="17" t="s">
        <v>37</v>
      </c>
      <c r="O35" s="61"/>
      <c r="P35" s="131"/>
      <c r="Q35" s="132"/>
      <c r="R35" s="6"/>
    </row>
    <row r="36" spans="1:18" s="2" customFormat="1" ht="18.600000000000001" customHeight="1" thickBot="1" x14ac:dyDescent="0.4">
      <c r="A36" s="16" t="s">
        <v>5</v>
      </c>
      <c r="B36" s="20" t="s">
        <v>30</v>
      </c>
      <c r="C36" s="112" t="s">
        <v>66</v>
      </c>
      <c r="D36" s="112"/>
      <c r="E36" s="112"/>
      <c r="F36" s="112"/>
      <c r="G36" s="112"/>
      <c r="H36" s="18"/>
      <c r="I36" s="41">
        <f>P37</f>
        <v>0</v>
      </c>
      <c r="J36" s="5" t="s">
        <v>34</v>
      </c>
      <c r="K36" s="5"/>
      <c r="L36" s="5"/>
      <c r="M36" s="6"/>
      <c r="N36" s="25" t="s">
        <v>35</v>
      </c>
      <c r="O36" s="69"/>
      <c r="P36" s="45"/>
      <c r="Q36" s="5" t="s">
        <v>21</v>
      </c>
      <c r="R36" s="6"/>
    </row>
    <row r="37" spans="1:18" s="2" customFormat="1" ht="18.600000000000001" customHeight="1" thickBot="1" x14ac:dyDescent="0.4">
      <c r="A37" s="16" t="s">
        <v>6</v>
      </c>
      <c r="B37" s="20" t="s">
        <v>33</v>
      </c>
      <c r="C37" s="112" t="s">
        <v>92</v>
      </c>
      <c r="D37" s="112"/>
      <c r="E37" s="112"/>
      <c r="F37" s="112"/>
      <c r="G37" s="112"/>
      <c r="H37" s="18"/>
      <c r="I37" s="11">
        <v>1E-3</v>
      </c>
      <c r="J37" s="5" t="s">
        <v>110</v>
      </c>
      <c r="K37" s="5"/>
      <c r="L37" s="5"/>
      <c r="M37" s="6"/>
      <c r="N37" s="17" t="s">
        <v>100</v>
      </c>
      <c r="O37" s="61"/>
      <c r="P37" s="45"/>
      <c r="Q37" s="5" t="s">
        <v>34</v>
      </c>
      <c r="R37" s="6"/>
    </row>
    <row r="38" spans="1:18" s="2" customFormat="1" ht="24.95" customHeight="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8"/>
      <c r="O38" s="8"/>
      <c r="P38" s="8"/>
      <c r="Q38" s="8"/>
      <c r="R38" s="6"/>
    </row>
    <row r="39" spans="1:18" ht="18.75" hidden="1" x14ac:dyDescent="0.4">
      <c r="A39" s="8"/>
      <c r="B39" s="8"/>
      <c r="C39" s="23" t="s">
        <v>42</v>
      </c>
      <c r="D39" s="23" t="s">
        <v>43</v>
      </c>
      <c r="E39" s="8"/>
      <c r="F39" s="23" t="s">
        <v>44</v>
      </c>
      <c r="G39" s="23" t="s">
        <v>25</v>
      </c>
      <c r="H39" s="8"/>
      <c r="I39" s="8"/>
      <c r="J39" s="8"/>
      <c r="K39" s="8"/>
      <c r="L39" s="8"/>
      <c r="M39" s="8"/>
      <c r="N39" s="7"/>
      <c r="O39" s="7"/>
      <c r="P39" s="8"/>
      <c r="Q39" s="8"/>
      <c r="R39" s="8"/>
    </row>
    <row r="40" spans="1:18" hidden="1" x14ac:dyDescent="0.4">
      <c r="A40" s="8"/>
      <c r="B40" s="8"/>
      <c r="C40" s="23" t="s">
        <v>38</v>
      </c>
      <c r="D40" s="23">
        <v>1</v>
      </c>
      <c r="E40" s="8"/>
      <c r="F40" s="23" t="s">
        <v>45</v>
      </c>
      <c r="G40" s="23">
        <v>1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hidden="1" x14ac:dyDescent="0.4">
      <c r="A41" s="8"/>
      <c r="B41" s="8"/>
      <c r="C41" s="26" t="s">
        <v>39</v>
      </c>
      <c r="D41" s="23">
        <v>2</v>
      </c>
      <c r="E41" s="8"/>
      <c r="F41" s="23" t="s">
        <v>46</v>
      </c>
      <c r="G41" s="23">
        <v>4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hidden="1" x14ac:dyDescent="0.4">
      <c r="A42" s="8"/>
      <c r="B42" s="8"/>
      <c r="C42" s="26" t="s">
        <v>40</v>
      </c>
      <c r="D42" s="23">
        <v>1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1:18" hidden="1" x14ac:dyDescent="0.4">
      <c r="A43" s="8"/>
      <c r="B43" s="8"/>
      <c r="C43" s="26" t="s">
        <v>41</v>
      </c>
      <c r="D43" s="23">
        <v>10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18" hidden="1" x14ac:dyDescent="0.4">
      <c r="A44" s="8"/>
      <c r="B44" s="8"/>
      <c r="C44" s="15"/>
      <c r="D44" s="27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8" ht="17.45" customHeight="1" x14ac:dyDescent="0.35">
      <c r="A45" s="109" t="s">
        <v>83</v>
      </c>
      <c r="B45" s="109"/>
      <c r="C45" s="109"/>
      <c r="D45" s="109"/>
      <c r="E45" s="109"/>
      <c r="F45" s="109"/>
      <c r="G45" s="109"/>
      <c r="H45" s="109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8" ht="20.100000000000001" customHeight="1" x14ac:dyDescent="0.35">
      <c r="A46" s="109" t="s">
        <v>82</v>
      </c>
      <c r="B46" s="109"/>
      <c r="C46" s="109"/>
      <c r="D46" s="109"/>
      <c r="E46" s="109"/>
      <c r="F46" s="109"/>
      <c r="G46" s="109"/>
      <c r="H46" s="8"/>
      <c r="I46" s="9"/>
      <c r="J46" s="10"/>
      <c r="K46" s="8"/>
      <c r="L46" s="8"/>
      <c r="M46" s="8"/>
      <c r="N46" s="9"/>
      <c r="O46" s="9"/>
      <c r="P46" s="8"/>
      <c r="Q46" s="8"/>
      <c r="R46" s="8"/>
    </row>
    <row r="47" spans="1:18" ht="9.9499999999999993" customHeight="1" thickBot="1" x14ac:dyDescent="0.45">
      <c r="A47" s="8"/>
      <c r="B47" s="8"/>
      <c r="C47" s="8"/>
      <c r="D47" s="8"/>
      <c r="E47" s="8"/>
      <c r="F47" s="8"/>
      <c r="G47" s="8"/>
      <c r="H47" s="8"/>
      <c r="J47" s="8"/>
      <c r="K47" s="8"/>
      <c r="L47" s="8"/>
      <c r="M47" s="8"/>
      <c r="N47" s="8"/>
      <c r="O47" s="8"/>
      <c r="Q47" s="8"/>
      <c r="R47" s="8"/>
    </row>
    <row r="48" spans="1:18" ht="18.600000000000001" customHeight="1" thickBot="1" x14ac:dyDescent="0.4">
      <c r="A48" s="16" t="s">
        <v>1</v>
      </c>
      <c r="B48" s="19" t="s">
        <v>84</v>
      </c>
      <c r="C48" s="111" t="s">
        <v>89</v>
      </c>
      <c r="D48" s="111"/>
      <c r="E48" s="111"/>
      <c r="F48" s="111"/>
      <c r="G48" s="111"/>
      <c r="H48" s="18"/>
      <c r="I48" s="40">
        <f>ROUND(I49*I50,1)</f>
        <v>0</v>
      </c>
      <c r="J48" s="5" t="s">
        <v>47</v>
      </c>
      <c r="K48" s="5"/>
      <c r="L48" s="5"/>
      <c r="M48" s="6"/>
      <c r="N48" s="8"/>
      <c r="O48" s="8"/>
      <c r="P48" s="8"/>
      <c r="Q48" s="8"/>
      <c r="R48" s="8"/>
    </row>
    <row r="49" spans="1:18" ht="18.600000000000001" customHeight="1" thickBot="1" x14ac:dyDescent="0.4">
      <c r="A49" s="16" t="s">
        <v>2</v>
      </c>
      <c r="B49" s="20" t="s">
        <v>0</v>
      </c>
      <c r="C49" s="112" t="s">
        <v>86</v>
      </c>
      <c r="D49" s="112"/>
      <c r="E49" s="112"/>
      <c r="F49" s="112"/>
      <c r="G49" s="112"/>
      <c r="H49" s="18"/>
      <c r="I49" s="41">
        <f>I8</f>
        <v>0</v>
      </c>
      <c r="J49" s="5" t="s">
        <v>19</v>
      </c>
      <c r="K49" s="5"/>
      <c r="L49" s="5"/>
      <c r="M49" s="6"/>
      <c r="N49" s="9"/>
      <c r="O49" s="9"/>
      <c r="P49" s="8"/>
      <c r="Q49" s="8"/>
      <c r="R49" s="8"/>
    </row>
    <row r="50" spans="1:18" ht="18.600000000000001" customHeight="1" thickBot="1" x14ac:dyDescent="0.4">
      <c r="A50" s="16" t="s">
        <v>3</v>
      </c>
      <c r="B50" s="20" t="s">
        <v>85</v>
      </c>
      <c r="C50" s="112" t="s">
        <v>87</v>
      </c>
      <c r="D50" s="112"/>
      <c r="E50" s="112"/>
      <c r="F50" s="112"/>
      <c r="G50" s="112"/>
      <c r="H50" s="18"/>
      <c r="I50" s="41">
        <f>G53</f>
        <v>0</v>
      </c>
      <c r="J50" s="5" t="s">
        <v>88</v>
      </c>
      <c r="K50" s="5"/>
      <c r="L50" s="5"/>
      <c r="M50" s="6"/>
      <c r="N50" s="17"/>
      <c r="O50" s="61"/>
      <c r="P50" s="16"/>
      <c r="Q50" s="5"/>
      <c r="R50" s="8"/>
    </row>
    <row r="51" spans="1:18" ht="24.95" customHeight="1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8"/>
    </row>
    <row r="52" spans="1:18" ht="18" hidden="1" customHeight="1" x14ac:dyDescent="0.35">
      <c r="A52" s="12"/>
      <c r="B52" s="12"/>
      <c r="C52" s="32" t="s">
        <v>90</v>
      </c>
      <c r="D52" s="32" t="s">
        <v>91</v>
      </c>
      <c r="E52" s="32" t="s">
        <v>106</v>
      </c>
      <c r="F52" s="32" t="s">
        <v>107</v>
      </c>
      <c r="G52" s="32" t="s">
        <v>108</v>
      </c>
      <c r="H52" s="33"/>
      <c r="I52" s="32" t="s">
        <v>90</v>
      </c>
      <c r="J52" s="32" t="s">
        <v>109</v>
      </c>
      <c r="K52" s="12"/>
      <c r="L52" s="12"/>
      <c r="M52" s="12"/>
      <c r="N52" s="12"/>
      <c r="O52" s="12"/>
      <c r="P52" s="12"/>
      <c r="Q52" s="12"/>
      <c r="R52" s="8"/>
    </row>
    <row r="53" spans="1:18" hidden="1" x14ac:dyDescent="0.4">
      <c r="C53" s="37">
        <v>0</v>
      </c>
      <c r="D53" s="34">
        <v>0</v>
      </c>
      <c r="E53" s="34">
        <v>0.33333333333333331</v>
      </c>
      <c r="F53" s="34">
        <f>ROUND(E53*($I$53-C53)+D53,1)</f>
        <v>0</v>
      </c>
      <c r="G53" s="35">
        <f>VLOOKUP(J53,C53:F64,4,FALSE)</f>
        <v>0</v>
      </c>
      <c r="H53" s="36"/>
      <c r="I53" s="34">
        <f>I49</f>
        <v>0</v>
      </c>
      <c r="J53" s="37">
        <f>VLOOKUP(I53,C53:D64,1,TRUE)</f>
        <v>0</v>
      </c>
      <c r="R53" s="8"/>
    </row>
    <row r="54" spans="1:18" hidden="1" x14ac:dyDescent="0.4">
      <c r="C54" s="37">
        <v>15</v>
      </c>
      <c r="D54" s="34">
        <v>5</v>
      </c>
      <c r="E54" s="34">
        <f>(D55-D54)/(C55-C54)</f>
        <v>0.8</v>
      </c>
      <c r="F54" s="34">
        <f>ROUND(E54*($I$53-C54)+D54,1)</f>
        <v>-7</v>
      </c>
      <c r="G54" s="38"/>
      <c r="H54" s="36"/>
      <c r="I54" s="36"/>
      <c r="J54" s="36"/>
      <c r="R54" s="8"/>
    </row>
    <row r="55" spans="1:18" hidden="1" x14ac:dyDescent="0.4">
      <c r="C55" s="37">
        <v>20</v>
      </c>
      <c r="D55" s="34">
        <v>9</v>
      </c>
      <c r="E55" s="34">
        <f t="shared" ref="E55:E62" si="0">(D56-D55)/(C56-C55)</f>
        <v>1</v>
      </c>
      <c r="F55" s="34">
        <f t="shared" ref="F55:F63" si="1">ROUND(E55*($I$53-C55)+D55,1)</f>
        <v>-11</v>
      </c>
      <c r="G55" s="39"/>
      <c r="H55" s="36"/>
      <c r="I55" s="36"/>
      <c r="J55" s="36"/>
      <c r="R55" s="8"/>
    </row>
    <row r="56" spans="1:18" hidden="1" x14ac:dyDescent="0.4">
      <c r="C56" s="37">
        <v>25</v>
      </c>
      <c r="D56" s="34">
        <v>14</v>
      </c>
      <c r="E56" s="34">
        <f t="shared" si="0"/>
        <v>1.2</v>
      </c>
      <c r="F56" s="34">
        <f t="shared" si="1"/>
        <v>-16</v>
      </c>
      <c r="G56" s="39"/>
      <c r="H56" s="36"/>
      <c r="I56" s="36"/>
      <c r="J56" s="36"/>
      <c r="R56" s="8"/>
    </row>
    <row r="57" spans="1:18" hidden="1" x14ac:dyDescent="0.4">
      <c r="C57" s="37">
        <v>30</v>
      </c>
      <c r="D57" s="34">
        <v>20</v>
      </c>
      <c r="E57" s="34">
        <f t="shared" si="0"/>
        <v>1.4</v>
      </c>
      <c r="F57" s="34">
        <f t="shared" si="1"/>
        <v>-22</v>
      </c>
      <c r="G57" s="39"/>
      <c r="H57" s="36"/>
      <c r="I57" s="36"/>
      <c r="J57" s="36"/>
      <c r="R57" s="8"/>
    </row>
    <row r="58" spans="1:18" hidden="1" x14ac:dyDescent="0.4">
      <c r="C58" s="37">
        <v>35</v>
      </c>
      <c r="D58" s="34">
        <v>27</v>
      </c>
      <c r="E58" s="34">
        <f t="shared" si="0"/>
        <v>1.6</v>
      </c>
      <c r="F58" s="34">
        <f t="shared" si="1"/>
        <v>-29</v>
      </c>
      <c r="G58" s="36"/>
      <c r="H58" s="36"/>
      <c r="I58" s="36"/>
      <c r="J58" s="36"/>
      <c r="R58" s="8"/>
    </row>
    <row r="59" spans="1:18" hidden="1" x14ac:dyDescent="0.4">
      <c r="C59" s="37">
        <v>40</v>
      </c>
      <c r="D59" s="34">
        <v>35</v>
      </c>
      <c r="E59" s="34">
        <f t="shared" si="0"/>
        <v>2</v>
      </c>
      <c r="F59" s="34">
        <f t="shared" si="1"/>
        <v>-45</v>
      </c>
      <c r="G59" s="36"/>
      <c r="H59" s="36"/>
      <c r="I59" s="36"/>
      <c r="J59" s="36"/>
      <c r="R59" s="8"/>
    </row>
    <row r="60" spans="1:18" hidden="1" x14ac:dyDescent="0.4">
      <c r="C60" s="37">
        <v>45</v>
      </c>
      <c r="D60" s="34">
        <v>45</v>
      </c>
      <c r="E60" s="34">
        <f t="shared" si="0"/>
        <v>2.1</v>
      </c>
      <c r="F60" s="34">
        <f t="shared" si="1"/>
        <v>-49.5</v>
      </c>
      <c r="G60" s="36"/>
      <c r="H60" s="36"/>
      <c r="I60" s="36"/>
      <c r="J60" s="36"/>
      <c r="R60" s="8"/>
    </row>
    <row r="61" spans="1:18" hidden="1" x14ac:dyDescent="0.4">
      <c r="C61" s="37">
        <v>50</v>
      </c>
      <c r="D61" s="37">
        <v>55.5</v>
      </c>
      <c r="E61" s="34">
        <f t="shared" si="0"/>
        <v>2.4</v>
      </c>
      <c r="F61" s="34">
        <f t="shared" si="1"/>
        <v>-64.5</v>
      </c>
      <c r="G61" s="36"/>
      <c r="H61" s="36"/>
      <c r="I61" s="36"/>
      <c r="J61" s="36"/>
      <c r="R61" s="8"/>
    </row>
    <row r="62" spans="1:18" hidden="1" x14ac:dyDescent="0.4">
      <c r="C62" s="37">
        <v>55</v>
      </c>
      <c r="D62" s="37">
        <v>67.5</v>
      </c>
      <c r="E62" s="34">
        <f t="shared" si="0"/>
        <v>2.5</v>
      </c>
      <c r="F62" s="34">
        <f t="shared" si="1"/>
        <v>-70</v>
      </c>
      <c r="G62" s="36"/>
      <c r="H62" s="36"/>
      <c r="I62" s="36"/>
      <c r="J62" s="36"/>
      <c r="R62" s="8"/>
    </row>
    <row r="63" spans="1:18" hidden="1" x14ac:dyDescent="0.4">
      <c r="C63" s="37">
        <v>60</v>
      </c>
      <c r="D63" s="34">
        <v>80</v>
      </c>
      <c r="E63" s="34">
        <f>(D64-D63)/(C64-C63)</f>
        <v>2.8</v>
      </c>
      <c r="F63" s="34">
        <f t="shared" si="1"/>
        <v>-88</v>
      </c>
      <c r="G63" s="36"/>
      <c r="H63" s="36"/>
      <c r="I63" s="36"/>
      <c r="J63" s="36"/>
      <c r="R63" s="8"/>
    </row>
    <row r="64" spans="1:18" hidden="1" x14ac:dyDescent="0.4">
      <c r="C64" s="37">
        <v>65</v>
      </c>
      <c r="D64" s="34">
        <v>94</v>
      </c>
      <c r="E64" s="34">
        <v>94</v>
      </c>
      <c r="F64" s="34">
        <f>E64</f>
        <v>94</v>
      </c>
      <c r="G64" s="36"/>
      <c r="H64" s="36"/>
      <c r="I64" s="36"/>
      <c r="J64" s="36"/>
      <c r="R64" s="8"/>
    </row>
    <row r="65" spans="1:18" hidden="1" x14ac:dyDescent="0.4">
      <c r="R65" s="8"/>
    </row>
    <row r="66" spans="1:18" ht="18" customHeight="1" x14ac:dyDescent="0.35">
      <c r="A66" s="109" t="s">
        <v>129</v>
      </c>
      <c r="B66" s="109"/>
      <c r="C66" s="109"/>
      <c r="D66" s="109"/>
      <c r="E66" s="109"/>
      <c r="F66" s="109"/>
      <c r="G66" s="109"/>
      <c r="H66" s="109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1:18" ht="20.100000000000001" customHeight="1" x14ac:dyDescent="0.35">
      <c r="A67" s="123" t="s">
        <v>93</v>
      </c>
      <c r="B67" s="109"/>
      <c r="C67" s="109"/>
      <c r="D67" s="109"/>
      <c r="E67" s="109"/>
      <c r="F67" s="109"/>
      <c r="G67" s="109"/>
      <c r="H67" s="8"/>
      <c r="I67" s="9"/>
      <c r="J67" s="10"/>
      <c r="K67" s="8"/>
      <c r="L67" s="8"/>
      <c r="M67" s="8"/>
      <c r="N67" s="8"/>
      <c r="O67" s="8"/>
      <c r="P67" s="8"/>
      <c r="Q67" s="8"/>
      <c r="R67" s="8"/>
    </row>
    <row r="68" spans="1:18" ht="9.9499999999999993" customHeight="1" thickBot="1" x14ac:dyDescent="0.45">
      <c r="A68" s="8"/>
      <c r="B68" s="8"/>
      <c r="C68" s="8"/>
      <c r="D68" s="8"/>
      <c r="E68" s="8"/>
      <c r="F68" s="8"/>
      <c r="G68" s="8"/>
      <c r="H68" s="8"/>
      <c r="J68" s="8"/>
      <c r="K68" s="8"/>
      <c r="L68" s="8"/>
      <c r="M68" s="8"/>
      <c r="N68" s="8"/>
      <c r="O68" s="8"/>
      <c r="Q68" s="8"/>
      <c r="R68" s="8"/>
    </row>
    <row r="69" spans="1:18" s="2" customFormat="1" ht="18.600000000000001" customHeight="1" thickBot="1" x14ac:dyDescent="0.4">
      <c r="A69" s="16" t="s">
        <v>1</v>
      </c>
      <c r="B69" s="19" t="s">
        <v>94</v>
      </c>
      <c r="C69" s="111" t="s">
        <v>130</v>
      </c>
      <c r="D69" s="111"/>
      <c r="E69" s="111"/>
      <c r="F69" s="111"/>
      <c r="G69" s="111"/>
      <c r="H69" s="18"/>
      <c r="I69" s="40" t="e">
        <f>ROUND(I70*I35*I36,1)</f>
        <v>#N/A</v>
      </c>
      <c r="J69" s="5" t="s">
        <v>47</v>
      </c>
      <c r="K69" s="5"/>
      <c r="L69" s="5"/>
      <c r="M69" s="6"/>
      <c r="N69" s="28"/>
      <c r="O69" s="28"/>
      <c r="P69" s="31"/>
      <c r="Q69" s="5"/>
      <c r="R69" s="6"/>
    </row>
    <row r="70" spans="1:18" s="2" customFormat="1" ht="18.600000000000001" customHeight="1" thickBot="1" x14ac:dyDescent="0.4">
      <c r="A70" s="16" t="s">
        <v>2</v>
      </c>
      <c r="B70" s="20" t="s">
        <v>52</v>
      </c>
      <c r="C70" s="112" t="s">
        <v>68</v>
      </c>
      <c r="D70" s="112"/>
      <c r="E70" s="112"/>
      <c r="F70" s="112"/>
      <c r="G70" s="112"/>
      <c r="H70" s="18"/>
      <c r="I70" s="42" t="e">
        <f>K70*L70</f>
        <v>#N/A</v>
      </c>
      <c r="J70" s="5" t="s">
        <v>104</v>
      </c>
      <c r="K70" s="5" t="e">
        <f>VLOOKUP(P34,C73:D76,2,FALSE)</f>
        <v>#N/A</v>
      </c>
      <c r="L70" s="5" t="e">
        <f>VLOOKUP(P35,F73:G74,2,FALSE)</f>
        <v>#N/A</v>
      </c>
      <c r="M70" s="6"/>
      <c r="N70" s="7"/>
      <c r="O70" s="7"/>
      <c r="P70" s="1"/>
      <c r="Q70" s="8"/>
      <c r="R70" s="6"/>
    </row>
    <row r="71" spans="1:18" s="2" customFormat="1" ht="25.5" customHeight="1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8"/>
      <c r="O71" s="8"/>
      <c r="P71" s="8"/>
      <c r="Q71" s="8"/>
      <c r="R71" s="6"/>
    </row>
    <row r="72" spans="1:18" hidden="1" x14ac:dyDescent="0.4">
      <c r="A72" s="8"/>
      <c r="B72" s="8"/>
      <c r="C72" s="23" t="s">
        <v>42</v>
      </c>
      <c r="D72" s="23" t="s">
        <v>43</v>
      </c>
      <c r="E72" s="8"/>
      <c r="F72" s="23" t="s">
        <v>44</v>
      </c>
      <c r="G72" s="23" t="s">
        <v>25</v>
      </c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1:18" hidden="1" x14ac:dyDescent="0.4">
      <c r="A73" s="8"/>
      <c r="B73" s="8"/>
      <c r="C73" s="23" t="s">
        <v>38</v>
      </c>
      <c r="D73" s="23">
        <v>7.0000000000000007E-2</v>
      </c>
      <c r="E73" s="8"/>
      <c r="F73" s="23" t="s">
        <v>45</v>
      </c>
      <c r="G73" s="23">
        <v>1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1:18" hidden="1" x14ac:dyDescent="0.4">
      <c r="A74" s="8"/>
      <c r="B74" s="8"/>
      <c r="C74" s="26" t="s">
        <v>39</v>
      </c>
      <c r="D74" s="23">
        <v>0.09</v>
      </c>
      <c r="E74" s="8"/>
      <c r="F74" s="23" t="s">
        <v>46</v>
      </c>
      <c r="G74" s="23">
        <v>4</v>
      </c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1:18" hidden="1" x14ac:dyDescent="0.4">
      <c r="A75" s="8"/>
      <c r="B75" s="8"/>
      <c r="C75" s="26" t="s">
        <v>40</v>
      </c>
      <c r="D75" s="23">
        <v>7.0000000000000007E-2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1:18" hidden="1" x14ac:dyDescent="0.4">
      <c r="A76" s="8"/>
      <c r="B76" s="8"/>
      <c r="C76" s="26" t="s">
        <v>41</v>
      </c>
      <c r="D76" s="23">
        <v>0.09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1:18" hidden="1" x14ac:dyDescent="0.4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1:18" hidden="1" x14ac:dyDescent="0.4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spans="1:18" ht="17.45" customHeight="1" x14ac:dyDescent="0.35">
      <c r="A79" s="109" t="s">
        <v>95</v>
      </c>
      <c r="B79" s="109"/>
      <c r="C79" s="109"/>
      <c r="D79" s="109"/>
      <c r="E79" s="109"/>
      <c r="F79" s="109"/>
      <c r="G79" s="109"/>
      <c r="H79" s="109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1:18" ht="20.100000000000001" customHeight="1" x14ac:dyDescent="0.35">
      <c r="A80" s="123" t="s">
        <v>96</v>
      </c>
      <c r="B80" s="109"/>
      <c r="C80" s="109"/>
      <c r="D80" s="109"/>
      <c r="E80" s="109"/>
      <c r="F80" s="109"/>
      <c r="G80" s="109"/>
      <c r="H80" s="93"/>
      <c r="I80" s="93"/>
      <c r="J80" s="93"/>
      <c r="K80" s="8"/>
      <c r="L80" s="8"/>
      <c r="M80" s="8"/>
      <c r="N80" s="8"/>
      <c r="O80" s="8"/>
      <c r="P80" s="8"/>
      <c r="Q80" s="8"/>
      <c r="R80" s="8"/>
    </row>
    <row r="81" spans="1:19" ht="9.9499999999999993" customHeight="1" thickBot="1" x14ac:dyDescent="0.45">
      <c r="A81" s="8"/>
      <c r="B81" s="8"/>
      <c r="C81" s="8"/>
      <c r="D81" s="8"/>
      <c r="E81" s="8"/>
      <c r="F81" s="8"/>
      <c r="G81" s="8"/>
      <c r="H81" s="8"/>
      <c r="J81" s="8"/>
      <c r="K81" s="8"/>
      <c r="L81" s="8"/>
      <c r="M81" s="8"/>
      <c r="N81" s="8"/>
      <c r="O81" s="8"/>
      <c r="Q81" s="8"/>
      <c r="R81" s="8"/>
    </row>
    <row r="82" spans="1:19" s="2" customFormat="1" ht="18.600000000000001" customHeight="1" thickBot="1" x14ac:dyDescent="0.4">
      <c r="A82" s="16" t="s">
        <v>1</v>
      </c>
      <c r="B82" s="19" t="s">
        <v>97</v>
      </c>
      <c r="C82" s="111" t="s">
        <v>98</v>
      </c>
      <c r="D82" s="111"/>
      <c r="E82" s="111"/>
      <c r="F82" s="111"/>
      <c r="G82" s="111"/>
      <c r="H82" s="18"/>
      <c r="I82" s="13" t="e">
        <f>I33+I48+I69</f>
        <v>#N/A</v>
      </c>
      <c r="J82" s="5" t="s">
        <v>47</v>
      </c>
      <c r="K82" s="5"/>
      <c r="L82" s="5"/>
      <c r="M82" s="8"/>
      <c r="N82" s="8"/>
      <c r="O82" s="8"/>
      <c r="P82" s="8"/>
      <c r="Q82" s="8"/>
      <c r="R82" s="8"/>
    </row>
    <row r="83" spans="1:19" s="2" customFormat="1" ht="24.95" customHeight="1" x14ac:dyDescent="0.35">
      <c r="A83" s="16"/>
      <c r="B83" s="16"/>
      <c r="C83" s="17"/>
      <c r="D83" s="17"/>
      <c r="E83" s="17"/>
      <c r="F83" s="17"/>
      <c r="G83" s="17"/>
      <c r="H83" s="18"/>
      <c r="I83" s="14"/>
      <c r="J83" s="5"/>
      <c r="K83" s="5"/>
      <c r="L83" s="5"/>
      <c r="M83" s="6"/>
      <c r="N83" s="17"/>
      <c r="O83" s="61"/>
      <c r="P83" s="16"/>
      <c r="Q83" s="5"/>
      <c r="R83" s="6"/>
    </row>
    <row r="84" spans="1:19" ht="18" customHeight="1" x14ac:dyDescent="0.35">
      <c r="A84" s="115" t="s">
        <v>172</v>
      </c>
      <c r="B84" s="115"/>
      <c r="C84" s="115"/>
      <c r="D84" s="115"/>
      <c r="E84" s="115"/>
      <c r="F84" s="115"/>
      <c r="G84" s="115"/>
      <c r="H84" s="8"/>
      <c r="I84" s="8"/>
      <c r="J84" s="8"/>
      <c r="K84" s="8"/>
      <c r="L84" s="8"/>
      <c r="M84" s="8"/>
      <c r="N84" s="46"/>
      <c r="O84" s="46"/>
      <c r="P84" s="8"/>
      <c r="Q84" s="8"/>
      <c r="R84" s="8"/>
    </row>
    <row r="85" spans="1:19" ht="20.100000000000001" customHeight="1" x14ac:dyDescent="0.35">
      <c r="A85" s="123" t="s">
        <v>111</v>
      </c>
      <c r="B85" s="109"/>
      <c r="C85" s="109"/>
      <c r="D85" s="109"/>
      <c r="E85" s="109"/>
      <c r="F85" s="109"/>
      <c r="G85" s="109"/>
      <c r="H85" s="8"/>
      <c r="I85" s="8"/>
      <c r="J85" s="8"/>
      <c r="K85" s="8"/>
      <c r="L85" s="8"/>
      <c r="M85" s="5"/>
      <c r="N85" s="46"/>
      <c r="O85" s="46"/>
      <c r="P85" s="8"/>
      <c r="Q85" s="8"/>
      <c r="R85" s="8"/>
      <c r="S85" s="3"/>
    </row>
    <row r="86" spans="1:19" ht="9.9499999999999993" customHeight="1" thickBot="1" x14ac:dyDescent="0.4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Q86" s="8"/>
      <c r="R86" s="8"/>
    </row>
    <row r="87" spans="1:19" s="2" customFormat="1" ht="18.600000000000001" customHeight="1" thickBot="1" x14ac:dyDescent="0.4">
      <c r="A87" s="16" t="s">
        <v>1</v>
      </c>
      <c r="B87" s="19" t="s">
        <v>112</v>
      </c>
      <c r="C87" s="111" t="s">
        <v>116</v>
      </c>
      <c r="D87" s="111"/>
      <c r="E87" s="111"/>
      <c r="F87" s="111"/>
      <c r="G87" s="111"/>
      <c r="H87" s="18"/>
      <c r="I87" s="40" t="e">
        <f>I88+I89</f>
        <v>#N/A</v>
      </c>
      <c r="J87" s="5" t="s">
        <v>18</v>
      </c>
      <c r="K87" s="5"/>
      <c r="L87" s="5"/>
      <c r="M87" s="5"/>
      <c r="N87" s="46"/>
      <c r="O87" s="46"/>
      <c r="P87" s="8"/>
      <c r="Q87" s="8"/>
      <c r="R87" s="8"/>
    </row>
    <row r="88" spans="1:19" s="2" customFormat="1" ht="18.600000000000001" customHeight="1" thickBot="1" x14ac:dyDescent="0.4">
      <c r="A88" s="16" t="s">
        <v>2</v>
      </c>
      <c r="B88" s="20" t="s">
        <v>114</v>
      </c>
      <c r="C88" s="112" t="s">
        <v>117</v>
      </c>
      <c r="D88" s="112"/>
      <c r="E88" s="112"/>
      <c r="F88" s="112"/>
      <c r="G88" s="112"/>
      <c r="H88" s="18"/>
      <c r="I88" s="41">
        <f>P89</f>
        <v>0</v>
      </c>
      <c r="J88" s="5" t="s">
        <v>18</v>
      </c>
      <c r="K88" s="5"/>
      <c r="L88" s="5"/>
      <c r="M88" s="109" t="s">
        <v>157</v>
      </c>
      <c r="N88" s="110"/>
      <c r="O88" s="74"/>
      <c r="P88" s="131"/>
      <c r="Q88" s="132"/>
      <c r="R88" s="6"/>
    </row>
    <row r="89" spans="1:19" s="2" customFormat="1" ht="18.600000000000001" customHeight="1" thickBot="1" x14ac:dyDescent="0.4">
      <c r="A89" s="16" t="s">
        <v>3</v>
      </c>
      <c r="B89" s="20" t="s">
        <v>115</v>
      </c>
      <c r="C89" s="112" t="s">
        <v>118</v>
      </c>
      <c r="D89" s="112"/>
      <c r="E89" s="112"/>
      <c r="F89" s="112"/>
      <c r="G89" s="112"/>
      <c r="H89" s="18"/>
      <c r="I89" s="41" t="e">
        <f>Q95</f>
        <v>#N/A</v>
      </c>
      <c r="J89" s="5" t="s">
        <v>18</v>
      </c>
      <c r="K89" s="5"/>
      <c r="L89" s="5"/>
      <c r="M89" s="133" t="s">
        <v>119</v>
      </c>
      <c r="N89" s="134"/>
      <c r="O89" s="85"/>
      <c r="P89" s="45"/>
      <c r="Q89" s="5" t="s">
        <v>18</v>
      </c>
      <c r="R89" s="6"/>
    </row>
    <row r="90" spans="1:19" ht="24.6" customHeight="1" x14ac:dyDescent="0.4">
      <c r="A90" s="135"/>
      <c r="B90" s="135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</row>
    <row r="91" spans="1:19" ht="18.600000000000001" hidden="1" customHeight="1" x14ac:dyDescent="0.35">
      <c r="A91" s="8"/>
      <c r="B91" s="8"/>
      <c r="C91" s="47" t="s">
        <v>120</v>
      </c>
      <c r="D91" s="47" t="s">
        <v>113</v>
      </c>
      <c r="E91" s="47" t="s">
        <v>106</v>
      </c>
      <c r="F91" s="47" t="s">
        <v>124</v>
      </c>
      <c r="G91" s="47" t="s">
        <v>125</v>
      </c>
      <c r="H91" s="136" t="s">
        <v>108</v>
      </c>
      <c r="I91" s="136"/>
      <c r="J91" s="8"/>
      <c r="K91" s="8"/>
      <c r="L91" s="8"/>
      <c r="M91" s="8"/>
      <c r="N91" s="48" t="s">
        <v>121</v>
      </c>
      <c r="O91" s="48"/>
      <c r="P91" s="67">
        <v>0</v>
      </c>
      <c r="Q91" s="68" t="e">
        <f>VLOOKUP(P88,N91:P92,3,FALSE)</f>
        <v>#N/A</v>
      </c>
    </row>
    <row r="92" spans="1:19" ht="18.600000000000001" hidden="1" customHeight="1" x14ac:dyDescent="0.4">
      <c r="A92" s="8"/>
      <c r="B92" s="8"/>
      <c r="C92" s="66">
        <v>0</v>
      </c>
      <c r="D92" s="66">
        <v>0</v>
      </c>
      <c r="E92" s="49">
        <v>0.33333333333333298</v>
      </c>
      <c r="F92" s="65">
        <f>ROUND(E92*($P$94-C92)+D92,1)</f>
        <v>0</v>
      </c>
      <c r="G92" s="50">
        <v>0</v>
      </c>
      <c r="H92" s="137">
        <f>VLOOKUP(Q94,C92:F100,4,FALSE)</f>
        <v>0</v>
      </c>
      <c r="I92" s="137"/>
      <c r="J92" s="8"/>
      <c r="K92" s="8"/>
      <c r="L92" s="8"/>
      <c r="M92" s="8"/>
      <c r="N92" s="48" t="s">
        <v>122</v>
      </c>
      <c r="O92" s="48"/>
      <c r="P92" s="51">
        <v>1</v>
      </c>
      <c r="Q92" s="8"/>
    </row>
    <row r="93" spans="1:19" ht="18.600000000000001" hidden="1" customHeight="1" x14ac:dyDescent="0.4">
      <c r="A93" s="8"/>
      <c r="B93" s="8"/>
      <c r="C93" s="66">
        <v>150</v>
      </c>
      <c r="D93" s="66">
        <v>50</v>
      </c>
      <c r="E93" s="49">
        <f>(D94-D93)/(C94-C93)</f>
        <v>0.125</v>
      </c>
      <c r="F93" s="99">
        <f t="shared" ref="F93:F99" si="2">ROUND(E93*($P$94-C93)+D93,1)</f>
        <v>31.3</v>
      </c>
      <c r="G93" s="52">
        <v>1</v>
      </c>
      <c r="H93" s="138">
        <f>H103</f>
        <v>0</v>
      </c>
      <c r="I93" s="139"/>
      <c r="J93" s="8"/>
      <c r="K93" s="8"/>
      <c r="L93" s="8"/>
      <c r="M93" s="8"/>
      <c r="N93" s="8"/>
      <c r="O93" s="8"/>
      <c r="P93" s="68" t="s">
        <v>120</v>
      </c>
      <c r="Q93" s="68" t="s">
        <v>123</v>
      </c>
    </row>
    <row r="94" spans="1:19" ht="18.600000000000001" hidden="1" customHeight="1" x14ac:dyDescent="0.4">
      <c r="A94" s="8"/>
      <c r="B94" s="8"/>
      <c r="C94" s="66">
        <v>350</v>
      </c>
      <c r="D94" s="66">
        <v>75</v>
      </c>
      <c r="E94" s="49">
        <f t="shared" ref="E94:E97" si="3">(D95-D94)/(C95-C94)</f>
        <v>0.14285714285714285</v>
      </c>
      <c r="F94" s="99">
        <f t="shared" si="2"/>
        <v>25</v>
      </c>
      <c r="G94" s="53"/>
      <c r="H94" s="8"/>
      <c r="I94" s="8"/>
      <c r="J94" s="8"/>
      <c r="K94" s="8"/>
      <c r="L94" s="8"/>
      <c r="M94" s="8"/>
      <c r="N94" s="8"/>
      <c r="O94" s="8"/>
      <c r="P94" s="54">
        <f>I48</f>
        <v>0</v>
      </c>
      <c r="Q94" s="68">
        <f>VLOOKUP(P94,C92:D100,1,TRUE)</f>
        <v>0</v>
      </c>
    </row>
    <row r="95" spans="1:19" ht="18.600000000000001" hidden="1" customHeight="1" x14ac:dyDescent="0.4">
      <c r="A95" s="8"/>
      <c r="B95" s="8"/>
      <c r="C95" s="66">
        <v>700</v>
      </c>
      <c r="D95" s="66">
        <v>125</v>
      </c>
      <c r="E95" s="49">
        <f t="shared" si="3"/>
        <v>0.1</v>
      </c>
      <c r="F95" s="99">
        <f t="shared" si="2"/>
        <v>55</v>
      </c>
      <c r="G95" s="55"/>
      <c r="H95" s="8"/>
      <c r="I95" s="8"/>
      <c r="J95" s="8"/>
      <c r="K95" s="8"/>
      <c r="L95" s="8"/>
      <c r="M95" s="8"/>
      <c r="N95" s="8"/>
      <c r="O95" s="8"/>
      <c r="P95" s="8"/>
      <c r="Q95" s="68" t="e">
        <f>VLOOKUP(Q91,G92:I93,2,FALSE)</f>
        <v>#N/A</v>
      </c>
    </row>
    <row r="96" spans="1:19" ht="18.600000000000001" hidden="1" customHeight="1" x14ac:dyDescent="0.4">
      <c r="A96" s="8"/>
      <c r="B96" s="8"/>
      <c r="C96" s="66">
        <v>1200</v>
      </c>
      <c r="D96" s="66">
        <v>175</v>
      </c>
      <c r="E96" s="49">
        <f t="shared" si="3"/>
        <v>7.1428571428571425E-2</v>
      </c>
      <c r="F96" s="99">
        <f t="shared" si="2"/>
        <v>89.3</v>
      </c>
      <c r="G96" s="55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8" ht="18.600000000000001" hidden="1" customHeight="1" x14ac:dyDescent="0.4">
      <c r="A97" s="8"/>
      <c r="B97" s="8"/>
      <c r="C97" s="66">
        <v>1900</v>
      </c>
      <c r="D97" s="66">
        <v>225</v>
      </c>
      <c r="E97" s="49">
        <f t="shared" si="3"/>
        <v>7.8947368421052627E-2</v>
      </c>
      <c r="F97" s="99">
        <f t="shared" si="2"/>
        <v>75</v>
      </c>
      <c r="G97" s="55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8" ht="18.600000000000001" hidden="1" customHeight="1" x14ac:dyDescent="0.4">
      <c r="A98" s="8"/>
      <c r="B98" s="8"/>
      <c r="C98" s="66">
        <v>2850</v>
      </c>
      <c r="D98" s="66">
        <v>300</v>
      </c>
      <c r="E98" s="49">
        <f>(D99-D98)/(C99-C98)</f>
        <v>6.25E-2</v>
      </c>
      <c r="F98" s="99">
        <f t="shared" si="2"/>
        <v>121.9</v>
      </c>
      <c r="G98" s="55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8" ht="18.600000000000001" hidden="1" customHeight="1" x14ac:dyDescent="0.4">
      <c r="A99" s="8"/>
      <c r="B99" s="8"/>
      <c r="C99" s="66">
        <v>4050</v>
      </c>
      <c r="D99" s="66">
        <v>375</v>
      </c>
      <c r="E99" s="49">
        <f>(D100-D99)/(C100-C99)</f>
        <v>5.2631578947368418E-2</v>
      </c>
      <c r="F99" s="99">
        <f t="shared" si="2"/>
        <v>161.80000000000001</v>
      </c>
      <c r="G99" s="55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8" ht="18.600000000000001" hidden="1" customHeight="1" x14ac:dyDescent="0.4">
      <c r="A100" s="8"/>
      <c r="B100" s="8"/>
      <c r="C100" s="64">
        <v>5000</v>
      </c>
      <c r="D100" s="66">
        <v>425</v>
      </c>
      <c r="E100" s="49">
        <f>D100</f>
        <v>425</v>
      </c>
      <c r="F100" s="65">
        <f>E100</f>
        <v>425</v>
      </c>
      <c r="G100" s="55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8" ht="18.600000000000001" hidden="1" customHeight="1" x14ac:dyDescent="0.4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8" ht="18.600000000000001" hidden="1" customHeight="1" x14ac:dyDescent="0.35">
      <c r="A102" s="8"/>
      <c r="B102" s="8"/>
      <c r="C102" s="47" t="s">
        <v>120</v>
      </c>
      <c r="D102" s="47" t="s">
        <v>113</v>
      </c>
      <c r="E102" s="47" t="s">
        <v>106</v>
      </c>
      <c r="F102" s="47" t="s">
        <v>124</v>
      </c>
      <c r="G102" s="47" t="s">
        <v>125</v>
      </c>
      <c r="H102" s="136" t="s">
        <v>108</v>
      </c>
      <c r="I102" s="136"/>
      <c r="J102" s="8"/>
      <c r="K102" s="8"/>
      <c r="L102" s="8"/>
      <c r="M102" s="8"/>
      <c r="N102" s="8"/>
      <c r="O102" s="8"/>
      <c r="P102" s="8"/>
      <c r="Q102" s="8"/>
    </row>
    <row r="103" spans="1:18" ht="18.600000000000001" hidden="1" customHeight="1" x14ac:dyDescent="0.4">
      <c r="A103" s="8"/>
      <c r="B103" s="8"/>
      <c r="C103" s="66">
        <v>0</v>
      </c>
      <c r="D103" s="66">
        <v>0</v>
      </c>
      <c r="E103" s="49">
        <f>D104/C104</f>
        <v>0.5</v>
      </c>
      <c r="F103" s="65">
        <f>ROUND(E103*($P$94-C103)+D103,1)</f>
        <v>0</v>
      </c>
      <c r="G103" s="50">
        <v>1</v>
      </c>
      <c r="H103" s="137">
        <f>VLOOKUP(Q94,C103:F111,4,FALSE)</f>
        <v>0</v>
      </c>
      <c r="I103" s="137"/>
      <c r="J103" s="8"/>
      <c r="K103" s="8"/>
      <c r="L103" s="8"/>
      <c r="M103" s="8"/>
      <c r="N103" s="8"/>
      <c r="O103" s="8"/>
      <c r="P103" s="8"/>
      <c r="Q103" s="8"/>
    </row>
    <row r="104" spans="1:18" ht="18.600000000000001" hidden="1" customHeight="1" x14ac:dyDescent="0.4">
      <c r="A104" s="8"/>
      <c r="B104" s="8"/>
      <c r="C104" s="66">
        <v>150</v>
      </c>
      <c r="D104" s="66">
        <v>75</v>
      </c>
      <c r="E104" s="49">
        <f>(D105-D104)/(C105-C104)</f>
        <v>0.125</v>
      </c>
      <c r="F104" s="99">
        <f t="shared" ref="F104:F110" si="4">ROUND(E104*($P$94-C104)+D104,1)</f>
        <v>56.3</v>
      </c>
      <c r="G104" s="141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8" ht="18.600000000000001" hidden="1" customHeight="1" x14ac:dyDescent="0.4">
      <c r="A105" s="8"/>
      <c r="B105" s="8"/>
      <c r="C105" s="66">
        <v>350</v>
      </c>
      <c r="D105" s="66">
        <v>100</v>
      </c>
      <c r="E105" s="49">
        <f t="shared" ref="E105:E108" si="5">(D106-D105)/(C106-C105)</f>
        <v>0.14285714285714285</v>
      </c>
      <c r="F105" s="99">
        <f t="shared" si="4"/>
        <v>50</v>
      </c>
      <c r="G105" s="141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8" ht="18.600000000000001" hidden="1" customHeight="1" x14ac:dyDescent="0.4">
      <c r="A106" s="8"/>
      <c r="B106" s="8"/>
      <c r="C106" s="66">
        <v>700</v>
      </c>
      <c r="D106" s="66">
        <v>150</v>
      </c>
      <c r="E106" s="49">
        <f t="shared" si="5"/>
        <v>0.1</v>
      </c>
      <c r="F106" s="99">
        <f t="shared" si="4"/>
        <v>80</v>
      </c>
      <c r="G106" s="141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8" ht="18.600000000000001" hidden="1" customHeight="1" x14ac:dyDescent="0.4">
      <c r="A107" s="8"/>
      <c r="B107" s="8"/>
      <c r="C107" s="66">
        <v>1200</v>
      </c>
      <c r="D107" s="66">
        <v>200</v>
      </c>
      <c r="E107" s="49">
        <f t="shared" si="5"/>
        <v>0.10714285714285714</v>
      </c>
      <c r="F107" s="99">
        <f t="shared" si="4"/>
        <v>71.400000000000006</v>
      </c>
      <c r="G107" s="141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8" ht="18.600000000000001" hidden="1" customHeight="1" x14ac:dyDescent="0.4">
      <c r="A108" s="8"/>
      <c r="B108" s="8"/>
      <c r="C108" s="66">
        <v>1900</v>
      </c>
      <c r="D108" s="66">
        <v>275</v>
      </c>
      <c r="E108" s="49">
        <f t="shared" si="5"/>
        <v>7.8947368421052627E-2</v>
      </c>
      <c r="F108" s="99">
        <f t="shared" si="4"/>
        <v>125</v>
      </c>
      <c r="G108" s="141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8" ht="18.600000000000001" hidden="1" customHeight="1" x14ac:dyDescent="0.4">
      <c r="A109" s="8"/>
      <c r="B109" s="8"/>
      <c r="C109" s="66">
        <v>2850</v>
      </c>
      <c r="D109" s="66">
        <v>350</v>
      </c>
      <c r="E109" s="49">
        <f>(D110-D109)/(C110-C109)</f>
        <v>8.3333333333333329E-2</v>
      </c>
      <c r="F109" s="99">
        <f t="shared" si="4"/>
        <v>112.5</v>
      </c>
      <c r="G109" s="141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8" ht="18.600000000000001" hidden="1" customHeight="1" x14ac:dyDescent="0.4">
      <c r="A110" s="8"/>
      <c r="B110" s="8"/>
      <c r="C110" s="66">
        <v>4050</v>
      </c>
      <c r="D110" s="66">
        <v>450</v>
      </c>
      <c r="E110" s="49">
        <f>(D111-D110)/(C111-C110)</f>
        <v>7.8947368421052627E-2</v>
      </c>
      <c r="F110" s="99">
        <f t="shared" si="4"/>
        <v>130.30000000000001</v>
      </c>
      <c r="G110" s="141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8" ht="18.600000000000001" hidden="1" customHeight="1" x14ac:dyDescent="0.4">
      <c r="A111" s="8"/>
      <c r="B111" s="8"/>
      <c r="C111" s="64">
        <v>5000</v>
      </c>
      <c r="D111" s="66">
        <v>525</v>
      </c>
      <c r="E111" s="49">
        <f>D111</f>
        <v>525</v>
      </c>
      <c r="F111" s="65">
        <f>E111</f>
        <v>525</v>
      </c>
      <c r="G111" s="141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8" ht="18" customHeight="1" x14ac:dyDescent="0.4">
      <c r="A112" s="115" t="s">
        <v>173</v>
      </c>
      <c r="B112" s="115"/>
      <c r="C112" s="115"/>
      <c r="D112" s="115"/>
      <c r="E112" s="115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</row>
    <row r="113" spans="1:19" ht="23.1" customHeight="1" x14ac:dyDescent="0.35">
      <c r="A113" s="123" t="s">
        <v>76</v>
      </c>
      <c r="B113" s="109"/>
      <c r="C113" s="109"/>
      <c r="D113" s="109"/>
      <c r="E113" s="109"/>
      <c r="F113" s="109"/>
      <c r="G113" s="109"/>
      <c r="H113" s="8"/>
      <c r="I113" s="77"/>
      <c r="J113" s="78"/>
      <c r="K113" s="8"/>
      <c r="L113" s="8"/>
      <c r="M113" s="8"/>
      <c r="N113" s="8"/>
      <c r="O113" s="8"/>
      <c r="P113" s="8"/>
      <c r="Q113" s="8"/>
      <c r="R113" s="8"/>
    </row>
    <row r="114" spans="1:19" ht="9.9499999999999993" customHeight="1" thickBot="1" x14ac:dyDescent="0.4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Q114" s="8"/>
      <c r="R114" s="8"/>
    </row>
    <row r="115" spans="1:19" s="2" customFormat="1" ht="20.100000000000001" customHeight="1" thickBot="1" x14ac:dyDescent="0.4">
      <c r="A115" s="16" t="s">
        <v>1</v>
      </c>
      <c r="B115" s="19" t="s">
        <v>54</v>
      </c>
      <c r="C115" s="111" t="s">
        <v>71</v>
      </c>
      <c r="D115" s="111"/>
      <c r="E115" s="111"/>
      <c r="F115" s="111"/>
      <c r="G115" s="111"/>
      <c r="H115" s="18"/>
      <c r="I115" s="40" t="s">
        <v>163</v>
      </c>
      <c r="J115" s="5" t="s">
        <v>19</v>
      </c>
      <c r="K115" s="5"/>
      <c r="L115" s="5"/>
      <c r="M115" s="6"/>
      <c r="N115" s="28" t="s">
        <v>169</v>
      </c>
      <c r="O115" s="28"/>
      <c r="P115" s="113" t="s">
        <v>152</v>
      </c>
      <c r="Q115" s="114"/>
      <c r="R115" s="6"/>
    </row>
    <row r="116" spans="1:19" s="2" customFormat="1" ht="20.100000000000001" customHeight="1" thickBot="1" x14ac:dyDescent="0.4">
      <c r="A116" s="16" t="s">
        <v>2</v>
      </c>
      <c r="B116" s="20" t="s">
        <v>55</v>
      </c>
      <c r="C116" s="112" t="s">
        <v>72</v>
      </c>
      <c r="D116" s="112"/>
      <c r="E116" s="112"/>
      <c r="F116" s="112"/>
      <c r="G116" s="112"/>
      <c r="H116" s="18"/>
      <c r="I116" s="41" t="s">
        <v>163</v>
      </c>
      <c r="J116" s="5" t="s">
        <v>69</v>
      </c>
      <c r="K116" s="5"/>
      <c r="L116" s="5"/>
      <c r="M116" s="6"/>
      <c r="N116" s="5" t="s">
        <v>75</v>
      </c>
      <c r="O116" s="5"/>
      <c r="P116" s="45"/>
      <c r="Q116" s="5" t="s">
        <v>69</v>
      </c>
      <c r="R116" s="6"/>
    </row>
    <row r="117" spans="1:19" s="2" customFormat="1" ht="20.100000000000001" customHeight="1" thickBot="1" x14ac:dyDescent="0.4">
      <c r="A117" s="16" t="s">
        <v>3</v>
      </c>
      <c r="B117" s="20" t="s">
        <v>56</v>
      </c>
      <c r="C117" s="124" t="s">
        <v>73</v>
      </c>
      <c r="D117" s="124"/>
      <c r="E117" s="124"/>
      <c r="F117" s="124"/>
      <c r="G117" s="124"/>
      <c r="H117" s="18"/>
      <c r="I117" s="41" t="s">
        <v>163</v>
      </c>
      <c r="J117" s="5" t="s">
        <v>70</v>
      </c>
      <c r="K117" s="5"/>
      <c r="L117" s="5"/>
      <c r="M117" s="6"/>
      <c r="N117" s="5" t="s">
        <v>74</v>
      </c>
      <c r="O117" s="5"/>
      <c r="P117" s="45"/>
      <c r="Q117" s="5" t="s">
        <v>70</v>
      </c>
      <c r="R117" s="84"/>
      <c r="S117" s="96">
        <f>VLOOKUP(P115,C120:D121,2,FALSE)</f>
        <v>1</v>
      </c>
    </row>
    <row r="118" spans="1:19" ht="20.100000000000001" customHeight="1" x14ac:dyDescent="0.35">
      <c r="A118" s="121" t="s">
        <v>189</v>
      </c>
      <c r="B118" s="121"/>
      <c r="C118" s="121"/>
      <c r="D118" s="121"/>
      <c r="E118" s="121"/>
      <c r="F118" s="121"/>
      <c r="G118" s="121"/>
      <c r="H118" s="121"/>
      <c r="I118" s="121"/>
      <c r="J118" s="121"/>
      <c r="K118" s="8"/>
      <c r="L118" s="8"/>
      <c r="M118" s="8"/>
      <c r="N118" s="122" t="s">
        <v>170</v>
      </c>
      <c r="O118" s="122"/>
      <c r="P118" s="122"/>
      <c r="Q118" s="122"/>
      <c r="R118" s="84"/>
      <c r="S118" s="97">
        <f>VLOOKUP(P115,C120:D121,2,FALSE)</f>
        <v>1</v>
      </c>
    </row>
    <row r="119" spans="1:19" ht="24.6" hidden="1" customHeight="1" x14ac:dyDescent="0.4">
      <c r="A119" s="122"/>
      <c r="B119" s="122"/>
      <c r="C119" s="122"/>
      <c r="D119" s="122"/>
      <c r="E119" s="122"/>
      <c r="F119" s="122"/>
      <c r="G119" s="122"/>
      <c r="H119" s="122"/>
      <c r="I119" s="122"/>
      <c r="J119" s="122"/>
      <c r="R119" s="8"/>
    </row>
    <row r="120" spans="1:19" ht="24.6" hidden="1" customHeight="1" x14ac:dyDescent="0.35">
      <c r="C120" s="2" t="s">
        <v>152</v>
      </c>
      <c r="D120" s="2">
        <v>1</v>
      </c>
      <c r="N120" s="79"/>
      <c r="O120" s="79"/>
      <c r="P120" s="75"/>
      <c r="Q120" s="79"/>
      <c r="R120" s="8"/>
    </row>
    <row r="121" spans="1:19" ht="24.6" hidden="1" customHeight="1" x14ac:dyDescent="0.35">
      <c r="C121" s="2" t="s">
        <v>102</v>
      </c>
      <c r="D121" s="2">
        <v>2</v>
      </c>
      <c r="R121" s="8"/>
    </row>
    <row r="122" spans="1:19" ht="24.6" hidden="1" customHeight="1" x14ac:dyDescent="0.4">
      <c r="R122" s="8"/>
    </row>
    <row r="123" spans="1:19" ht="24.6" hidden="1" customHeight="1" x14ac:dyDescent="0.4">
      <c r="R123" s="8"/>
    </row>
    <row r="124" spans="1:19" s="2" customFormat="1" ht="24.95" customHeight="1" x14ac:dyDescent="0.35">
      <c r="A124" s="16"/>
      <c r="B124" s="16"/>
      <c r="C124" s="17"/>
      <c r="D124" s="17"/>
      <c r="E124" s="17"/>
      <c r="F124" s="17"/>
      <c r="G124" s="17"/>
      <c r="H124" s="18"/>
      <c r="I124" s="14"/>
      <c r="J124" s="5"/>
      <c r="K124" s="5"/>
      <c r="L124" s="5"/>
      <c r="M124" s="6"/>
      <c r="N124" s="17"/>
      <c r="O124" s="61"/>
      <c r="P124" s="16"/>
      <c r="Q124" s="5"/>
      <c r="R124" s="6"/>
    </row>
    <row r="125" spans="1:19" s="2" customFormat="1" ht="24.95" customHeight="1" x14ac:dyDescent="0.35">
      <c r="A125" s="16"/>
      <c r="B125" s="16"/>
      <c r="C125" s="61"/>
      <c r="D125" s="61"/>
      <c r="E125" s="61"/>
      <c r="F125" s="61"/>
      <c r="G125" s="61"/>
      <c r="H125" s="18"/>
      <c r="I125" s="14"/>
      <c r="J125" s="5"/>
      <c r="K125" s="5"/>
      <c r="L125" s="5"/>
      <c r="M125" s="6"/>
      <c r="N125" s="61"/>
      <c r="O125" s="61"/>
      <c r="P125" s="16"/>
      <c r="Q125" s="5"/>
      <c r="R125" s="6"/>
    </row>
    <row r="126" spans="1:19" ht="18" customHeight="1" x14ac:dyDescent="0.35">
      <c r="A126" s="115" t="s">
        <v>177</v>
      </c>
      <c r="B126" s="115"/>
      <c r="C126" s="115"/>
      <c r="D126" s="115"/>
      <c r="E126" s="115"/>
      <c r="F126" s="115"/>
      <c r="G126" s="115"/>
      <c r="H126" s="8"/>
      <c r="I126" s="8"/>
      <c r="J126" s="8"/>
      <c r="K126" s="8"/>
      <c r="L126" s="8"/>
      <c r="M126" s="8"/>
      <c r="N126" s="46"/>
      <c r="O126" s="46"/>
      <c r="P126" s="8"/>
      <c r="Q126" s="8"/>
      <c r="R126" s="8"/>
    </row>
    <row r="127" spans="1:19" ht="24" customHeight="1" thickBot="1" x14ac:dyDescent="0.4">
      <c r="A127" s="82"/>
      <c r="B127" s="110" t="s">
        <v>166</v>
      </c>
      <c r="C127" s="110"/>
      <c r="D127" s="110"/>
      <c r="E127" s="110"/>
      <c r="F127" s="110"/>
      <c r="G127" s="110"/>
      <c r="H127" s="110"/>
      <c r="I127" s="8"/>
      <c r="J127" s="8"/>
      <c r="K127" s="8"/>
      <c r="L127" s="8"/>
      <c r="M127" s="134" t="s">
        <v>167</v>
      </c>
      <c r="N127" s="134"/>
      <c r="O127" s="85"/>
      <c r="P127" s="83"/>
      <c r="Q127" s="71"/>
      <c r="R127" s="86" t="s">
        <v>165</v>
      </c>
    </row>
    <row r="128" spans="1:19" ht="19.5" customHeight="1" thickBot="1" x14ac:dyDescent="0.4">
      <c r="A128" s="72">
        <v>1</v>
      </c>
      <c r="B128" s="19" t="s">
        <v>97</v>
      </c>
      <c r="C128" s="111" t="s">
        <v>174</v>
      </c>
      <c r="D128" s="111"/>
      <c r="E128" s="111"/>
      <c r="F128" s="111"/>
      <c r="G128" s="111"/>
      <c r="I128" s="90" t="e">
        <f>I82</f>
        <v>#N/A</v>
      </c>
      <c r="J128" s="5" t="s">
        <v>47</v>
      </c>
      <c r="M128" s="142" t="s">
        <v>175</v>
      </c>
      <c r="N128" s="142"/>
      <c r="O128" s="71"/>
      <c r="P128" s="100"/>
      <c r="Q128" s="5" t="s">
        <v>47</v>
      </c>
      <c r="R128" s="91" t="e">
        <f>IF(I128&lt;P128,"OK","NG")</f>
        <v>#N/A</v>
      </c>
    </row>
    <row r="129" spans="1:18" ht="19.5" customHeight="1" thickBot="1" x14ac:dyDescent="0.4">
      <c r="A129" s="72">
        <v>2</v>
      </c>
      <c r="B129" s="20" t="s">
        <v>112</v>
      </c>
      <c r="C129" s="112" t="s">
        <v>176</v>
      </c>
      <c r="D129" s="112"/>
      <c r="E129" s="112"/>
      <c r="F129" s="112"/>
      <c r="G129" s="112"/>
      <c r="I129" s="90" t="e">
        <f>I87</f>
        <v>#N/A</v>
      </c>
      <c r="J129" s="5" t="s">
        <v>18</v>
      </c>
      <c r="M129" s="124" t="s">
        <v>126</v>
      </c>
      <c r="N129" s="124"/>
      <c r="O129" s="74"/>
      <c r="P129" s="100"/>
      <c r="Q129" s="5" t="s">
        <v>18</v>
      </c>
      <c r="R129" s="91" t="e">
        <f>IF(I129&lt;P129,"OK","NG")</f>
        <v>#N/A</v>
      </c>
    </row>
    <row r="130" spans="1:18" ht="19.5" customHeight="1" thickBot="1" x14ac:dyDescent="0.4">
      <c r="A130" s="72">
        <v>3</v>
      </c>
      <c r="B130" s="20" t="s">
        <v>54</v>
      </c>
      <c r="C130" s="112" t="s">
        <v>178</v>
      </c>
      <c r="D130" s="112"/>
      <c r="E130" s="112"/>
      <c r="F130" s="112"/>
      <c r="G130" s="112"/>
      <c r="I130" s="90" t="str">
        <f>I117</f>
        <v>-</v>
      </c>
      <c r="J130" s="5" t="s">
        <v>47</v>
      </c>
      <c r="M130" s="124" t="s">
        <v>179</v>
      </c>
      <c r="N130" s="124"/>
      <c r="O130" s="74"/>
      <c r="P130" s="100"/>
      <c r="Q130" s="5"/>
      <c r="R130" s="91" t="s">
        <v>171</v>
      </c>
    </row>
    <row r="131" spans="1:18" ht="24.6" customHeight="1" x14ac:dyDescent="0.35">
      <c r="A131" s="143" t="s">
        <v>180</v>
      </c>
      <c r="B131" s="143"/>
      <c r="C131" s="143"/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</row>
    <row r="132" spans="1:18" s="73" customFormat="1" ht="15" customHeight="1" x14ac:dyDescent="0.4">
      <c r="A132" s="140"/>
      <c r="B132" s="140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</row>
    <row r="133" spans="1:18" s="73" customFormat="1" ht="11.25" customHeight="1" x14ac:dyDescent="0.4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</row>
    <row r="134" spans="1:18" s="73" customFormat="1" ht="11.25" customHeight="1" x14ac:dyDescent="0.4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</row>
    <row r="135" spans="1:18" s="73" customFormat="1" ht="18" customHeight="1" x14ac:dyDescent="0.4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</row>
    <row r="136" spans="1:18" ht="18.600000000000001" customHeight="1" x14ac:dyDescent="0.4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</row>
    <row r="137" spans="1:18" ht="18.600000000000001" customHeight="1" x14ac:dyDescent="0.4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115"/>
      <c r="O137" s="115"/>
      <c r="P137" s="115"/>
      <c r="Q137" s="115"/>
      <c r="R137" s="115"/>
    </row>
    <row r="138" spans="1:18" ht="18.600000000000001" customHeight="1" x14ac:dyDescent="0.3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74"/>
      <c r="O138" s="8"/>
      <c r="P138" s="8"/>
      <c r="Q138" s="8"/>
      <c r="R138" s="8"/>
    </row>
    <row r="139" spans="1:18" ht="18.600000000000001" customHeight="1" x14ac:dyDescent="0.3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61"/>
      <c r="O139" s="8"/>
      <c r="P139" s="8"/>
      <c r="Q139" s="8"/>
      <c r="R139" s="8"/>
    </row>
    <row r="140" spans="1:18" ht="18.600000000000001" customHeight="1" x14ac:dyDescent="0.3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61"/>
      <c r="O140" s="8"/>
      <c r="P140" s="8"/>
      <c r="Q140" s="8"/>
      <c r="R140" s="8"/>
    </row>
    <row r="141" spans="1:18" ht="18.600000000000001" customHeight="1" x14ac:dyDescent="0.4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</row>
    <row r="142" spans="1:18" ht="18.600000000000001" customHeight="1" x14ac:dyDescent="0.4">
      <c r="A142" s="8"/>
      <c r="B142" s="98"/>
      <c r="C142" s="93"/>
      <c r="D142" s="93"/>
      <c r="E142" s="93"/>
      <c r="F142" s="93"/>
      <c r="G142" s="93"/>
      <c r="H142" s="93"/>
      <c r="I142" s="93"/>
      <c r="J142" s="8"/>
      <c r="K142" s="8"/>
      <c r="L142" s="8"/>
      <c r="M142" s="8"/>
      <c r="N142" s="8"/>
      <c r="O142" s="8"/>
      <c r="P142" s="8"/>
      <c r="Q142" s="8"/>
      <c r="R142" s="8"/>
    </row>
    <row r="143" spans="1:18" ht="18.600000000000001" customHeight="1" x14ac:dyDescent="0.35">
      <c r="A143" s="8"/>
      <c r="B143" s="74"/>
      <c r="C143" s="93"/>
      <c r="D143" s="93"/>
      <c r="E143" s="93"/>
      <c r="F143" s="93"/>
      <c r="G143" s="93"/>
      <c r="H143" s="93"/>
      <c r="I143" s="93"/>
      <c r="J143" s="8"/>
      <c r="K143" s="8"/>
      <c r="L143" s="8"/>
      <c r="M143" s="8"/>
      <c r="N143" s="8"/>
      <c r="O143" s="8"/>
      <c r="P143" s="8"/>
      <c r="Q143" s="8"/>
      <c r="R143" s="8"/>
    </row>
    <row r="144" spans="1:18" ht="18.600000000000001" customHeight="1" x14ac:dyDescent="0.4">
      <c r="A144" s="8"/>
      <c r="B144" s="98"/>
      <c r="C144" s="93"/>
      <c r="D144" s="93"/>
      <c r="E144" s="93"/>
      <c r="F144" s="93"/>
      <c r="G144" s="93"/>
      <c r="H144" s="93"/>
      <c r="I144" s="93"/>
      <c r="J144" s="8"/>
      <c r="K144" s="8"/>
      <c r="L144" s="8"/>
      <c r="M144" s="8"/>
      <c r="N144" s="8"/>
      <c r="O144" s="8"/>
      <c r="P144" s="8"/>
      <c r="Q144" s="8"/>
      <c r="R144" s="8"/>
    </row>
    <row r="145" spans="1:18" ht="18.600000000000001" customHeight="1" x14ac:dyDescent="0.35">
      <c r="A145" s="8"/>
      <c r="B145" s="74"/>
      <c r="C145" s="93"/>
      <c r="D145" s="93"/>
      <c r="E145" s="93"/>
      <c r="F145" s="93"/>
      <c r="G145" s="93"/>
      <c r="H145" s="93"/>
      <c r="I145" s="93"/>
      <c r="J145" s="8"/>
      <c r="K145" s="8"/>
      <c r="L145" s="8"/>
      <c r="M145" s="8"/>
      <c r="N145" s="8"/>
      <c r="O145" s="8"/>
      <c r="P145" s="8"/>
      <c r="Q145" s="8"/>
      <c r="R145" s="8"/>
    </row>
    <row r="146" spans="1:18" ht="18.600000000000001" customHeight="1" x14ac:dyDescent="0.4">
      <c r="A146" s="8"/>
      <c r="B146" s="98" t="s">
        <v>188</v>
      </c>
      <c r="C146" s="93"/>
      <c r="D146" s="93"/>
      <c r="E146" s="93"/>
      <c r="F146" s="93"/>
      <c r="G146" s="93"/>
      <c r="H146" s="93"/>
      <c r="I146" s="93"/>
      <c r="J146" s="8"/>
      <c r="K146" s="8"/>
      <c r="L146" s="8"/>
      <c r="M146" s="8"/>
      <c r="N146" s="115"/>
      <c r="O146" s="115"/>
      <c r="P146" s="115"/>
      <c r="Q146" s="115"/>
      <c r="R146" s="115"/>
    </row>
    <row r="147" spans="1:18" ht="18" customHeight="1" x14ac:dyDescent="0.35">
      <c r="A147" s="8"/>
      <c r="B147" s="106" t="s">
        <v>185</v>
      </c>
      <c r="C147" s="98"/>
      <c r="D147" s="98"/>
      <c r="E147" s="98"/>
      <c r="F147" s="98"/>
      <c r="G147" s="98"/>
      <c r="H147" s="98"/>
      <c r="I147" s="98"/>
      <c r="J147" s="8"/>
      <c r="K147" s="8"/>
      <c r="L147" s="8"/>
      <c r="M147" s="8"/>
      <c r="N147" s="74"/>
      <c r="O147" s="8"/>
      <c r="P147" s="8"/>
      <c r="Q147" s="8"/>
      <c r="R147" s="8"/>
    </row>
    <row r="148" spans="1:18" ht="18" customHeight="1" x14ac:dyDescent="0.35">
      <c r="A148" s="8"/>
      <c r="B148" s="105" t="s">
        <v>186</v>
      </c>
      <c r="C148" s="74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61"/>
      <c r="O148" s="8"/>
      <c r="P148" s="8"/>
      <c r="Q148" s="8"/>
      <c r="R148" s="8"/>
    </row>
    <row r="149" spans="1:18" ht="18" customHeight="1" x14ac:dyDescent="0.35">
      <c r="A149" s="8"/>
      <c r="B149" s="105" t="s">
        <v>187</v>
      </c>
      <c r="C149" s="70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61"/>
      <c r="O149" s="8"/>
      <c r="P149" s="8"/>
      <c r="Q149" s="8"/>
      <c r="R149" s="8"/>
    </row>
    <row r="150" spans="1:18" ht="18" customHeight="1" x14ac:dyDescent="0.35">
      <c r="A150" s="8"/>
      <c r="B150" s="8"/>
      <c r="C150" s="70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</row>
    <row r="151" spans="1:18" ht="24.6" customHeight="1" x14ac:dyDescent="0.4"/>
    <row r="152" spans="1:18" ht="24.6" customHeight="1" x14ac:dyDescent="0.4"/>
    <row r="153" spans="1:18" ht="24.6" customHeight="1" x14ac:dyDescent="0.4"/>
    <row r="154" spans="1:18" ht="24.6" customHeight="1" x14ac:dyDescent="0.4"/>
    <row r="155" spans="1:18" ht="24.6" customHeight="1" x14ac:dyDescent="0.4"/>
    <row r="156" spans="1:18" ht="24.6" customHeight="1" x14ac:dyDescent="0.4"/>
    <row r="157" spans="1:18" ht="24.6" customHeight="1" x14ac:dyDescent="0.4"/>
    <row r="158" spans="1:18" ht="24.6" customHeight="1" x14ac:dyDescent="0.4"/>
    <row r="159" spans="1:18" ht="24.6" customHeight="1" x14ac:dyDescent="0.4"/>
    <row r="160" spans="1:18" ht="24.6" customHeight="1" x14ac:dyDescent="0.4"/>
    <row r="161" ht="24.6" customHeight="1" x14ac:dyDescent="0.4"/>
    <row r="162" ht="24.6" customHeight="1" x14ac:dyDescent="0.4"/>
    <row r="163" ht="24.6" customHeight="1" x14ac:dyDescent="0.4"/>
    <row r="164" ht="24.6" customHeight="1" x14ac:dyDescent="0.4"/>
    <row r="165" ht="24.6" customHeight="1" x14ac:dyDescent="0.4"/>
    <row r="166" ht="24.6" customHeight="1" x14ac:dyDescent="0.4"/>
    <row r="167" ht="24.6" customHeight="1" x14ac:dyDescent="0.4"/>
    <row r="168" ht="24.6" customHeight="1" x14ac:dyDescent="0.4"/>
    <row r="169" ht="24.6" customHeight="1" x14ac:dyDescent="0.4"/>
    <row r="170" ht="24.6" customHeight="1" x14ac:dyDescent="0.4"/>
    <row r="171" ht="24.6" customHeight="1" x14ac:dyDescent="0.4"/>
    <row r="172" ht="24.6" customHeight="1" x14ac:dyDescent="0.4"/>
    <row r="173" ht="24.6" customHeight="1" x14ac:dyDescent="0.4"/>
    <row r="174" ht="24.6" customHeight="1" x14ac:dyDescent="0.4"/>
    <row r="175" ht="24.6" customHeight="1" x14ac:dyDescent="0.4"/>
    <row r="176" ht="24.6" customHeight="1" x14ac:dyDescent="0.4"/>
    <row r="177" ht="24.6" customHeight="1" x14ac:dyDescent="0.4"/>
    <row r="178" ht="24.6" customHeight="1" x14ac:dyDescent="0.4"/>
    <row r="179" ht="24.6" customHeight="1" x14ac:dyDescent="0.4"/>
    <row r="180" ht="24.6" customHeight="1" x14ac:dyDescent="0.4"/>
    <row r="181" ht="24.6" customHeight="1" x14ac:dyDescent="0.4"/>
    <row r="182" ht="24.6" customHeight="1" x14ac:dyDescent="0.4"/>
    <row r="183" ht="24.6" customHeight="1" x14ac:dyDescent="0.4"/>
    <row r="184" ht="24.6" customHeight="1" x14ac:dyDescent="0.4"/>
    <row r="185" ht="24.6" customHeight="1" x14ac:dyDescent="0.4"/>
    <row r="186" ht="24.6" customHeight="1" x14ac:dyDescent="0.4"/>
    <row r="187" ht="24.6" customHeight="1" x14ac:dyDescent="0.4"/>
    <row r="188" ht="24.6" customHeight="1" x14ac:dyDescent="0.4"/>
    <row r="189" ht="24.6" customHeight="1" x14ac:dyDescent="0.4"/>
    <row r="190" ht="24.6" customHeight="1" x14ac:dyDescent="0.4"/>
    <row r="191" ht="24.6" customHeight="1" x14ac:dyDescent="0.4"/>
    <row r="192" ht="24.6" customHeight="1" x14ac:dyDescent="0.4"/>
    <row r="193" ht="24.6" customHeight="1" x14ac:dyDescent="0.4"/>
    <row r="194" ht="24.6" customHeight="1" x14ac:dyDescent="0.4"/>
    <row r="195" ht="24.6" customHeight="1" x14ac:dyDescent="0.4"/>
    <row r="196" ht="24.6" customHeight="1" x14ac:dyDescent="0.4"/>
    <row r="197" ht="24.6" customHeight="1" x14ac:dyDescent="0.4"/>
    <row r="198" ht="24.6" customHeight="1" x14ac:dyDescent="0.4"/>
    <row r="199" ht="24.6" customHeight="1" x14ac:dyDescent="0.4"/>
    <row r="200" ht="24.6" customHeight="1" x14ac:dyDescent="0.4"/>
    <row r="201" ht="24.6" customHeight="1" x14ac:dyDescent="0.4"/>
    <row r="202" ht="24.6" customHeight="1" x14ac:dyDescent="0.4"/>
    <row r="203" ht="24.6" customHeight="1" x14ac:dyDescent="0.4"/>
    <row r="204" ht="24.6" customHeight="1" x14ac:dyDescent="0.4"/>
    <row r="205" ht="24.6" customHeight="1" x14ac:dyDescent="0.4"/>
    <row r="206" ht="24.6" customHeight="1" x14ac:dyDescent="0.4"/>
    <row r="207" ht="24.6" customHeight="1" x14ac:dyDescent="0.4"/>
    <row r="208" ht="24.6" customHeight="1" x14ac:dyDescent="0.4"/>
    <row r="209" ht="24.6" customHeight="1" x14ac:dyDescent="0.4"/>
    <row r="210" ht="24.6" customHeight="1" x14ac:dyDescent="0.4"/>
    <row r="211" ht="24.6" customHeight="1" x14ac:dyDescent="0.4"/>
    <row r="212" ht="24.6" customHeight="1" x14ac:dyDescent="0.4"/>
    <row r="213" ht="24.6" customHeight="1" x14ac:dyDescent="0.4"/>
    <row r="214" ht="24.6" customHeight="1" x14ac:dyDescent="0.4"/>
    <row r="215" ht="24.6" customHeight="1" x14ac:dyDescent="0.4"/>
    <row r="216" ht="24.6" customHeight="1" x14ac:dyDescent="0.4"/>
    <row r="217" ht="24.6" customHeight="1" x14ac:dyDescent="0.4"/>
    <row r="218" ht="24.6" customHeight="1" x14ac:dyDescent="0.4"/>
    <row r="219" ht="24.6" customHeight="1" x14ac:dyDescent="0.4"/>
    <row r="220" ht="24.6" customHeight="1" x14ac:dyDescent="0.4"/>
    <row r="221" ht="24.6" customHeight="1" x14ac:dyDescent="0.4"/>
    <row r="222" ht="24.6" customHeight="1" x14ac:dyDescent="0.4"/>
    <row r="223" ht="24.6" customHeight="1" x14ac:dyDescent="0.4"/>
    <row r="224" ht="24.6" customHeight="1" x14ac:dyDescent="0.4"/>
    <row r="225" ht="24.6" customHeight="1" x14ac:dyDescent="0.4"/>
    <row r="226" ht="24.6" customHeight="1" x14ac:dyDescent="0.4"/>
    <row r="227" ht="24.6" customHeight="1" x14ac:dyDescent="0.4"/>
    <row r="228" ht="24.6" customHeight="1" x14ac:dyDescent="0.4"/>
    <row r="229" ht="24.6" customHeight="1" x14ac:dyDescent="0.4"/>
    <row r="230" ht="24.6" customHeight="1" x14ac:dyDescent="0.4"/>
    <row r="231" ht="24.6" customHeight="1" x14ac:dyDescent="0.4"/>
    <row r="232" ht="24.6" customHeight="1" x14ac:dyDescent="0.4"/>
    <row r="233" ht="24.6" customHeight="1" x14ac:dyDescent="0.4"/>
  </sheetData>
  <sheetProtection password="F40C" sheet="1" objects="1" scenarios="1"/>
  <mergeCells count="71">
    <mergeCell ref="A132:R132"/>
    <mergeCell ref="N137:R137"/>
    <mergeCell ref="N146:R146"/>
    <mergeCell ref="G104:G111"/>
    <mergeCell ref="C130:G130"/>
    <mergeCell ref="C129:G129"/>
    <mergeCell ref="B127:H127"/>
    <mergeCell ref="C128:G128"/>
    <mergeCell ref="M130:N130"/>
    <mergeCell ref="M128:N128"/>
    <mergeCell ref="M127:N127"/>
    <mergeCell ref="M129:N129"/>
    <mergeCell ref="A126:G126"/>
    <mergeCell ref="A113:G113"/>
    <mergeCell ref="A112:E112"/>
    <mergeCell ref="A131:R131"/>
    <mergeCell ref="N4:P4"/>
    <mergeCell ref="N5:P5"/>
    <mergeCell ref="N3:P3"/>
    <mergeCell ref="N118:Q118"/>
    <mergeCell ref="A118:J118"/>
    <mergeCell ref="A84:G84"/>
    <mergeCell ref="C87:G87"/>
    <mergeCell ref="C88:G88"/>
    <mergeCell ref="M88:N88"/>
    <mergeCell ref="A5:H5"/>
    <mergeCell ref="P34:Q34"/>
    <mergeCell ref="A6:G6"/>
    <mergeCell ref="C8:G8"/>
    <mergeCell ref="C9:G9"/>
    <mergeCell ref="C10:G10"/>
    <mergeCell ref="C11:G11"/>
    <mergeCell ref="A31:G31"/>
    <mergeCell ref="C33:G33"/>
    <mergeCell ref="C34:G34"/>
    <mergeCell ref="A30:H30"/>
    <mergeCell ref="C69:G69"/>
    <mergeCell ref="C35:G35"/>
    <mergeCell ref="C49:G49"/>
    <mergeCell ref="C50:G50"/>
    <mergeCell ref="A67:G67"/>
    <mergeCell ref="P115:Q115"/>
    <mergeCell ref="A79:H79"/>
    <mergeCell ref="C115:G115"/>
    <mergeCell ref="C116:G116"/>
    <mergeCell ref="C117:G117"/>
    <mergeCell ref="A80:G80"/>
    <mergeCell ref="C82:G82"/>
    <mergeCell ref="A119:J119"/>
    <mergeCell ref="A85:G85"/>
    <mergeCell ref="H91:I91"/>
    <mergeCell ref="H92:I92"/>
    <mergeCell ref="H93:I93"/>
    <mergeCell ref="H102:I102"/>
    <mergeCell ref="H103:I103"/>
    <mergeCell ref="A1:R1"/>
    <mergeCell ref="P88:Q88"/>
    <mergeCell ref="C89:G89"/>
    <mergeCell ref="M89:N89"/>
    <mergeCell ref="A90:Q90"/>
    <mergeCell ref="A66:H66"/>
    <mergeCell ref="P35:Q35"/>
    <mergeCell ref="C36:G36"/>
    <mergeCell ref="C37:G37"/>
    <mergeCell ref="A46:G46"/>
    <mergeCell ref="C48:G48"/>
    <mergeCell ref="A45:H45"/>
    <mergeCell ref="A2:Q2"/>
    <mergeCell ref="C70:G70"/>
    <mergeCell ref="C12:G12"/>
    <mergeCell ref="C13:G13"/>
  </mergeCells>
  <phoneticPr fontId="1"/>
  <conditionalFormatting sqref="R118">
    <cfRule type="cellIs" dxfId="6" priority="8" operator="equal">
      <formula>2</formula>
    </cfRule>
  </conditionalFormatting>
  <conditionalFormatting sqref="R117">
    <cfRule type="cellIs" dxfId="5" priority="6" operator="equal">
      <formula>2</formula>
    </cfRule>
    <cfRule type="cellIs" dxfId="4" priority="7" operator="equal">
      <formula>2</formula>
    </cfRule>
  </conditionalFormatting>
  <conditionalFormatting sqref="P115:Q115">
    <cfRule type="cellIs" dxfId="3" priority="4" operator="equal">
      <formula>2</formula>
    </cfRule>
  </conditionalFormatting>
  <conditionalFormatting sqref="S118">
    <cfRule type="cellIs" dxfId="2" priority="3" operator="equal">
      <formula>2</formula>
    </cfRule>
  </conditionalFormatting>
  <conditionalFormatting sqref="S117">
    <cfRule type="cellIs" dxfId="1" priority="1" operator="equal">
      <formula>2</formula>
    </cfRule>
    <cfRule type="cellIs" dxfId="0" priority="2" operator="equal">
      <formula>2</formula>
    </cfRule>
  </conditionalFormatting>
  <dataValidations count="9">
    <dataValidation type="list" allowBlank="1" showInputMessage="1" showErrorMessage="1" sqref="P9">
      <formula1>$C$16:$C$18</formula1>
    </dataValidation>
    <dataValidation type="list" allowBlank="1" showInputMessage="1" showErrorMessage="1" sqref="P12">
      <formula1>$I$16:$I$21</formula1>
    </dataValidation>
    <dataValidation type="list" allowBlank="1" showInputMessage="1" showErrorMessage="1" sqref="P50">
      <formula1>$C$22:$C$27</formula1>
    </dataValidation>
    <dataValidation type="list" allowBlank="1" showInputMessage="1" showErrorMessage="1" sqref="P34">
      <formula1>$C$40:$C$43</formula1>
    </dataValidation>
    <dataValidation type="list" allowBlank="1" showInputMessage="1" showErrorMessage="1" sqref="P35">
      <formula1>$F$40:$F$41</formula1>
    </dataValidation>
    <dataValidation type="list" allowBlank="1" showInputMessage="1" showErrorMessage="1" sqref="P115:Q115">
      <formula1>$C$120:$C$121</formula1>
    </dataValidation>
    <dataValidation type="list" allowBlank="1" showInputMessage="1" showErrorMessage="1" sqref="P88:Q88">
      <formula1>$N$91:$N$92</formula1>
    </dataValidation>
    <dataValidation type="list" allowBlank="1" showInputMessage="1" showErrorMessage="1" sqref="P11">
      <formula1>$F$16:$F$21</formula1>
    </dataValidation>
    <dataValidation type="list" allowBlank="1" showInputMessage="1" showErrorMessage="1" sqref="P13">
      <formula1>$C$21:$C$27</formula1>
    </dataValidation>
  </dataValidations>
  <pageMargins left="0.35433070866141736" right="0.11811023622047245" top="0.74803149606299213" bottom="0.74803149606299213" header="0.11811023622047245" footer="0.11811023622047245"/>
  <pageSetup paperSize="9" scale="96" orientation="portrait" r:id="rId1"/>
  <headerFooter>
    <oddFooter>&amp;P / &amp;N ページ</oddFooter>
  </headerFooter>
  <rowBreaks count="1" manualBreakCount="1">
    <brk id="83" max="1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abSelected="1" view="pageBreakPreview" topLeftCell="A13" zoomScale="115" zoomScaleNormal="145" zoomScaleSheetLayoutView="115" workbookViewId="0">
      <selection activeCell="S28" sqref="S28"/>
    </sheetView>
  </sheetViews>
  <sheetFormatPr defaultRowHeight="18.75" x14ac:dyDescent="0.4"/>
  <cols>
    <col min="1" max="1" width="2.5" style="1" customWidth="1"/>
    <col min="2" max="2" width="4.125" style="1" customWidth="1"/>
    <col min="3" max="7" width="5.875" style="1" customWidth="1"/>
    <col min="8" max="8" width="1.625" style="1" customWidth="1"/>
    <col min="9" max="9" width="7.125" style="1" customWidth="1"/>
    <col min="10" max="10" width="7.5" style="1" customWidth="1"/>
    <col min="11" max="12" width="7.5" style="1" hidden="1" customWidth="1"/>
    <col min="13" max="13" width="2.5" style="1" customWidth="1"/>
    <col min="14" max="14" width="17.5" style="1" customWidth="1"/>
    <col min="15" max="15" width="7.125" style="1" customWidth="1"/>
    <col min="16" max="16" width="7.625" style="1" customWidth="1"/>
  </cols>
  <sheetData>
    <row r="1" spans="1:16" s="1" customFormat="1" ht="24" x14ac:dyDescent="0.5">
      <c r="A1" s="120" t="s">
        <v>154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16" s="2" customFormat="1" ht="17.45" customHeight="1" x14ac:dyDescent="0.35">
      <c r="A2" s="16"/>
      <c r="B2" s="119"/>
      <c r="C2" s="119"/>
      <c r="D2" s="119"/>
      <c r="E2" s="119"/>
      <c r="F2" s="119"/>
      <c r="G2" s="119"/>
      <c r="H2" s="5"/>
      <c r="I2" s="5"/>
      <c r="J2" s="5"/>
      <c r="K2" s="6"/>
      <c r="L2" s="6"/>
      <c r="M2" s="6"/>
      <c r="N2" s="5"/>
      <c r="O2" s="6"/>
      <c r="P2" s="6"/>
    </row>
    <row r="3" spans="1:16" x14ac:dyDescent="0.35">
      <c r="A3" s="109" t="s">
        <v>150</v>
      </c>
      <c r="B3" s="109"/>
      <c r="C3" s="109"/>
      <c r="D3" s="109"/>
      <c r="E3" s="109"/>
      <c r="F3" s="109"/>
      <c r="G3" s="109"/>
      <c r="H3" s="109"/>
      <c r="I3" s="8"/>
      <c r="J3" s="8"/>
      <c r="K3" s="8"/>
      <c r="L3" s="8"/>
      <c r="M3" s="8"/>
      <c r="N3" s="8"/>
      <c r="O3" s="8"/>
      <c r="P3" s="8"/>
    </row>
    <row r="4" spans="1:16" x14ac:dyDescent="0.35">
      <c r="A4" s="8"/>
      <c r="B4" s="109" t="s">
        <v>151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8"/>
      <c r="P4" s="8"/>
    </row>
    <row r="5" spans="1:16" x14ac:dyDescent="0.35">
      <c r="A5" s="8"/>
      <c r="B5" s="109" t="s">
        <v>155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8"/>
      <c r="P5" s="8"/>
    </row>
    <row r="6" spans="1:16" x14ac:dyDescent="0.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x14ac:dyDescent="0.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x14ac:dyDescent="0.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x14ac:dyDescent="0.4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x14ac:dyDescent="0.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x14ac:dyDescent="0.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x14ac:dyDescent="0.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x14ac:dyDescent="0.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x14ac:dyDescent="0.4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4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x14ac:dyDescent="0.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x14ac:dyDescent="0.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x14ac:dyDescent="0.4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s="2" customFormat="1" ht="25.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8"/>
      <c r="O23" s="8"/>
      <c r="P23" s="8"/>
    </row>
    <row r="24" spans="1:16" x14ac:dyDescent="0.35">
      <c r="A24" s="109" t="s">
        <v>153</v>
      </c>
      <c r="B24" s="109"/>
      <c r="C24" s="109"/>
      <c r="D24" s="109"/>
      <c r="E24" s="109"/>
      <c r="F24" s="109"/>
      <c r="G24" s="109"/>
      <c r="H24" s="109"/>
      <c r="I24" s="8"/>
      <c r="J24" s="8"/>
      <c r="K24" s="8"/>
      <c r="L24" s="8"/>
      <c r="M24" s="8"/>
      <c r="N24" s="8"/>
      <c r="O24" s="8"/>
      <c r="P24" s="8"/>
    </row>
    <row r="25" spans="1:16" ht="19.5" thickBot="1" x14ac:dyDescent="0.4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ht="19.5" thickBot="1" x14ac:dyDescent="0.4">
      <c r="A26" s="16" t="s">
        <v>1</v>
      </c>
      <c r="B26" s="19" t="s">
        <v>135</v>
      </c>
      <c r="C26" s="111" t="s">
        <v>137</v>
      </c>
      <c r="D26" s="111"/>
      <c r="E26" s="111"/>
      <c r="F26" s="111"/>
      <c r="G26" s="111"/>
      <c r="H26" s="18"/>
      <c r="I26" s="40">
        <f>VLOOKUP(I29,F30:G35,2,TRUE)</f>
        <v>30</v>
      </c>
      <c r="J26" s="5" t="s">
        <v>18</v>
      </c>
      <c r="K26" s="6"/>
      <c r="L26" s="6"/>
      <c r="M26" s="16"/>
      <c r="N26" s="5"/>
      <c r="O26" s="144" t="s">
        <v>183</v>
      </c>
      <c r="P26" s="144"/>
    </row>
    <row r="27" spans="1:16" ht="19.5" thickBot="1" x14ac:dyDescent="0.4">
      <c r="A27" s="16" t="s">
        <v>2</v>
      </c>
      <c r="B27" s="19" t="s">
        <v>0</v>
      </c>
      <c r="C27" s="112" t="s">
        <v>134</v>
      </c>
      <c r="D27" s="112"/>
      <c r="E27" s="112"/>
      <c r="F27" s="112"/>
      <c r="G27" s="112"/>
      <c r="H27" s="18"/>
      <c r="I27" s="41">
        <f>VLOOKUP(O27,C30:D31,2,FALSE)</f>
        <v>0</v>
      </c>
      <c r="J27" s="5" t="s">
        <v>19</v>
      </c>
      <c r="K27" s="5"/>
      <c r="L27" s="5"/>
      <c r="M27" s="5"/>
      <c r="N27" s="56" t="s">
        <v>158</v>
      </c>
      <c r="O27" s="113" t="s">
        <v>132</v>
      </c>
      <c r="P27" s="114"/>
    </row>
    <row r="28" spans="1:16" s="2" customFormat="1" ht="25.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8"/>
      <c r="O28" s="8"/>
      <c r="P28" s="8"/>
    </row>
    <row r="29" spans="1:16" hidden="1" x14ac:dyDescent="0.35">
      <c r="A29" s="6"/>
      <c r="B29" s="6"/>
      <c r="C29" s="21" t="s">
        <v>131</v>
      </c>
      <c r="D29" s="21" t="s">
        <v>24</v>
      </c>
      <c r="E29" s="6"/>
      <c r="F29" s="21" t="s">
        <v>24</v>
      </c>
      <c r="G29" s="21" t="s">
        <v>136</v>
      </c>
      <c r="H29" s="6"/>
      <c r="I29" s="59">
        <f>ROUNDUP(I27,-1)</f>
        <v>0</v>
      </c>
      <c r="J29" s="6"/>
      <c r="K29" s="6"/>
      <c r="L29" s="6"/>
      <c r="M29" s="6"/>
      <c r="N29" s="6"/>
      <c r="O29" s="6"/>
      <c r="P29" s="6"/>
    </row>
    <row r="30" spans="1:16" hidden="1" x14ac:dyDescent="0.35">
      <c r="A30" s="6"/>
      <c r="B30" s="6"/>
      <c r="C30" s="58" t="s">
        <v>132</v>
      </c>
      <c r="D30" s="21">
        <f>①工場製造阻集器の容量等算定!I8</f>
        <v>0</v>
      </c>
      <c r="E30" s="6"/>
      <c r="F30" s="21">
        <v>0</v>
      </c>
      <c r="G30" s="57">
        <v>30</v>
      </c>
      <c r="H30" s="6"/>
      <c r="I30" s="6"/>
      <c r="J30" s="7"/>
      <c r="K30" s="7"/>
      <c r="L30" s="7"/>
      <c r="M30" s="6"/>
      <c r="N30" s="6"/>
      <c r="O30" s="6"/>
      <c r="P30" s="6"/>
    </row>
    <row r="31" spans="1:16" hidden="1" x14ac:dyDescent="0.35">
      <c r="A31" s="6"/>
      <c r="B31" s="6"/>
      <c r="C31" s="58" t="s">
        <v>133</v>
      </c>
      <c r="D31" s="21">
        <f>②現場施工阻集器の容量等算定!I8</f>
        <v>0</v>
      </c>
      <c r="E31" s="6"/>
      <c r="F31" s="21">
        <v>10</v>
      </c>
      <c r="G31" s="21">
        <v>30</v>
      </c>
      <c r="H31" s="6"/>
      <c r="I31" s="6"/>
      <c r="J31" s="6"/>
      <c r="K31" s="6"/>
      <c r="L31" s="6"/>
      <c r="M31" s="6"/>
      <c r="N31" s="6"/>
      <c r="O31" s="6"/>
      <c r="P31" s="6"/>
    </row>
    <row r="32" spans="1:16" hidden="1" x14ac:dyDescent="0.35">
      <c r="A32" s="6"/>
      <c r="B32" s="6"/>
      <c r="C32" s="6"/>
      <c r="D32" s="6"/>
      <c r="E32" s="6"/>
      <c r="F32" s="21">
        <v>20</v>
      </c>
      <c r="G32" s="21">
        <v>35</v>
      </c>
      <c r="H32" s="6"/>
      <c r="I32" s="6"/>
      <c r="J32" s="6"/>
      <c r="K32" s="6"/>
      <c r="L32" s="6"/>
      <c r="M32" s="6"/>
      <c r="N32" s="6"/>
      <c r="O32" s="6"/>
      <c r="P32" s="6"/>
    </row>
    <row r="33" spans="1:16" hidden="1" x14ac:dyDescent="0.4">
      <c r="A33" s="8"/>
      <c r="B33" s="8"/>
      <c r="C33" s="27"/>
      <c r="D33" s="27"/>
      <c r="E33" s="8"/>
      <c r="F33" s="23">
        <v>30</v>
      </c>
      <c r="G33" s="51">
        <v>40</v>
      </c>
      <c r="H33" s="8"/>
      <c r="I33" s="8"/>
      <c r="J33" s="8"/>
      <c r="K33" s="8"/>
      <c r="L33" s="8"/>
      <c r="M33" s="8"/>
      <c r="N33" s="8"/>
      <c r="O33" s="8"/>
      <c r="P33" s="8"/>
    </row>
    <row r="34" spans="1:16" hidden="1" x14ac:dyDescent="0.4">
      <c r="A34" s="8"/>
      <c r="B34" s="8"/>
      <c r="C34" s="27"/>
      <c r="D34" s="27"/>
      <c r="E34" s="8"/>
      <c r="F34" s="23">
        <v>40</v>
      </c>
      <c r="G34" s="23">
        <v>45</v>
      </c>
      <c r="H34" s="8"/>
      <c r="I34" s="8"/>
      <c r="J34" s="8"/>
      <c r="K34" s="8"/>
      <c r="L34" s="8"/>
      <c r="M34" s="8"/>
      <c r="N34" s="8"/>
      <c r="O34" s="8"/>
      <c r="P34" s="8"/>
    </row>
    <row r="35" spans="1:16" hidden="1" x14ac:dyDescent="0.4">
      <c r="A35" s="8"/>
      <c r="B35" s="8"/>
      <c r="C35" s="27"/>
      <c r="D35" s="27"/>
      <c r="E35" s="8"/>
      <c r="F35" s="23">
        <v>50</v>
      </c>
      <c r="G35" s="23">
        <v>50</v>
      </c>
      <c r="H35" s="8"/>
      <c r="I35" s="8"/>
      <c r="J35" s="8"/>
      <c r="K35" s="8"/>
      <c r="L35" s="8"/>
      <c r="M35" s="8"/>
      <c r="N35" s="8"/>
      <c r="O35" s="8"/>
      <c r="P35" s="8"/>
    </row>
    <row r="36" spans="1:16" ht="19.5" thickBot="1" x14ac:dyDescent="0.45">
      <c r="A36" s="8"/>
      <c r="B36" s="115" t="s">
        <v>156</v>
      </c>
      <c r="C36" s="115"/>
      <c r="D36" s="115"/>
      <c r="E36" s="115"/>
      <c r="F36" s="115"/>
      <c r="G36" s="115"/>
      <c r="H36" s="8"/>
      <c r="I36" s="8"/>
      <c r="J36" s="8"/>
      <c r="K36" s="8"/>
      <c r="L36" s="8"/>
      <c r="M36" s="8"/>
      <c r="N36" s="8"/>
      <c r="O36" s="8"/>
      <c r="P36" s="8"/>
    </row>
    <row r="37" spans="1:16" ht="19.5" thickBot="1" x14ac:dyDescent="0.45">
      <c r="A37" s="8"/>
      <c r="B37" s="149" t="s">
        <v>138</v>
      </c>
      <c r="C37" s="150"/>
      <c r="D37" s="150"/>
      <c r="E37" s="150" t="s">
        <v>144</v>
      </c>
      <c r="F37" s="151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ht="19.5" thickTop="1" x14ac:dyDescent="0.4">
      <c r="A38" s="8"/>
      <c r="B38" s="152" t="s">
        <v>139</v>
      </c>
      <c r="C38" s="153"/>
      <c r="D38" s="153"/>
      <c r="E38" s="153" t="s">
        <v>145</v>
      </c>
      <c r="F38" s="154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ht="18.600000000000001" customHeight="1" x14ac:dyDescent="0.4">
      <c r="A39" s="8"/>
      <c r="B39" s="145" t="s">
        <v>140</v>
      </c>
      <c r="C39" s="136"/>
      <c r="D39" s="136"/>
      <c r="E39" s="136" t="s">
        <v>146</v>
      </c>
      <c r="F39" s="155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ht="18.600000000000001" customHeight="1" x14ac:dyDescent="0.4">
      <c r="A40" s="8"/>
      <c r="B40" s="145" t="s">
        <v>141</v>
      </c>
      <c r="C40" s="136"/>
      <c r="D40" s="136"/>
      <c r="E40" s="136" t="s">
        <v>147</v>
      </c>
      <c r="F40" s="155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16" ht="18.600000000000001" customHeight="1" x14ac:dyDescent="0.4">
      <c r="A41" s="8"/>
      <c r="B41" s="145" t="s">
        <v>142</v>
      </c>
      <c r="C41" s="136"/>
      <c r="D41" s="136"/>
      <c r="E41" s="136" t="s">
        <v>148</v>
      </c>
      <c r="F41" s="155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16" ht="18.600000000000001" customHeight="1" thickBot="1" x14ac:dyDescent="0.45">
      <c r="A42" s="8"/>
      <c r="B42" s="146" t="s">
        <v>143</v>
      </c>
      <c r="C42" s="147"/>
      <c r="D42" s="147"/>
      <c r="E42" s="147" t="s">
        <v>149</v>
      </c>
      <c r="F42" s="14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s="2" customFormat="1" ht="25.5" customHeight="1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8"/>
      <c r="O43" s="8"/>
      <c r="P43" s="8"/>
    </row>
    <row r="44" spans="1:16" ht="18.600000000000001" customHeight="1" x14ac:dyDescent="0.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30"/>
      <c r="P44" s="8"/>
    </row>
    <row r="45" spans="1:16" ht="18.600000000000001" customHeight="1" x14ac:dyDescent="0.4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ht="18.600000000000001" customHeight="1" x14ac:dyDescent="0.4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ht="18.600000000000001" customHeight="1" x14ac:dyDescent="0.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30"/>
      <c r="P47" s="8"/>
    </row>
    <row r="48" spans="1:16" ht="18.600000000000001" customHeight="1" x14ac:dyDescent="0.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ht="18.600000000000001" customHeight="1" x14ac:dyDescent="0.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6" ht="18.600000000000001" customHeight="1" x14ac:dyDescent="0.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1:16" ht="18.600000000000001" customHeight="1" x14ac:dyDescent="0.4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ht="18.600000000000001" customHeight="1" x14ac:dyDescent="0.4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ht="18.600000000000001" customHeight="1" x14ac:dyDescent="0.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6" ht="18.600000000000001" customHeight="1" x14ac:dyDescent="0.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 ht="18.600000000000001" customHeight="1" x14ac:dyDescent="0.4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ht="18.600000000000001" customHeight="1" x14ac:dyDescent="0.4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1:16" ht="18.600000000000001" customHeight="1" x14ac:dyDescent="0.4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ht="18.600000000000001" customHeight="1" x14ac:dyDescent="0.4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 ht="18.600000000000001" customHeight="1" x14ac:dyDescent="0.4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16" ht="18.600000000000001" customHeight="1" x14ac:dyDescent="0.4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ht="18.600000000000001" customHeight="1" x14ac:dyDescent="0.4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 ht="18.600000000000001" customHeight="1" x14ac:dyDescent="0.4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1:16" ht="18.600000000000001" customHeight="1" x14ac:dyDescent="0.4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1:16" ht="18.600000000000001" customHeight="1" x14ac:dyDescent="0.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1:16" ht="18.600000000000001" customHeight="1" x14ac:dyDescent="0.4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 ht="18.600000000000001" customHeight="1" x14ac:dyDescent="0.4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1:16" ht="18.600000000000001" customHeight="1" x14ac:dyDescent="0.4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 ht="18.600000000000001" customHeight="1" x14ac:dyDescent="0.4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1:16" ht="18.600000000000001" customHeight="1" x14ac:dyDescent="0.4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1:16" ht="18.600000000000001" customHeight="1" x14ac:dyDescent="0.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1:16" ht="18.600000000000001" customHeight="1" x14ac:dyDescent="0.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1:16" ht="18.600000000000001" customHeight="1" x14ac:dyDescent="0.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1:16" ht="18.600000000000001" customHeight="1" x14ac:dyDescent="0.4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1:16" ht="18.600000000000001" customHeight="1" x14ac:dyDescent="0.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1:16" ht="18.600000000000001" customHeight="1" x14ac:dyDescent="0.4"/>
    <row r="76" spans="1:16" ht="18.600000000000001" customHeight="1" x14ac:dyDescent="0.4"/>
    <row r="77" spans="1:16" ht="18.600000000000001" customHeight="1" x14ac:dyDescent="0.4"/>
    <row r="78" spans="1:16" ht="18.600000000000001" customHeight="1" x14ac:dyDescent="0.4"/>
    <row r="79" spans="1:16" ht="18.600000000000001" customHeight="1" x14ac:dyDescent="0.4"/>
    <row r="80" spans="1:16" ht="18.600000000000001" customHeight="1" x14ac:dyDescent="0.4"/>
  </sheetData>
  <sheetProtection password="F40C" sheet="1" objects="1" scenarios="1"/>
  <mergeCells count="23">
    <mergeCell ref="B40:D40"/>
    <mergeCell ref="C26:G26"/>
    <mergeCell ref="C27:G27"/>
    <mergeCell ref="B42:D42"/>
    <mergeCell ref="E42:F42"/>
    <mergeCell ref="B37:D37"/>
    <mergeCell ref="E37:F37"/>
    <mergeCell ref="B38:D38"/>
    <mergeCell ref="E38:F38"/>
    <mergeCell ref="B39:D39"/>
    <mergeCell ref="E39:F39"/>
    <mergeCell ref="E40:F40"/>
    <mergeCell ref="B41:D41"/>
    <mergeCell ref="E41:F41"/>
    <mergeCell ref="B36:G36"/>
    <mergeCell ref="A1:P1"/>
    <mergeCell ref="A24:H24"/>
    <mergeCell ref="O27:P27"/>
    <mergeCell ref="A3:H3"/>
    <mergeCell ref="B5:N5"/>
    <mergeCell ref="B4:N4"/>
    <mergeCell ref="B2:G2"/>
    <mergeCell ref="O26:P26"/>
  </mergeCells>
  <phoneticPr fontId="1"/>
  <dataValidations count="1">
    <dataValidation type="list" allowBlank="1" showInputMessage="1" showErrorMessage="1" sqref="O27">
      <formula1>$C$30:$C$31</formula1>
    </dataValidation>
  </dataValidations>
  <pageMargins left="0.51181102362204722" right="0.11811023622047245" top="0.74803149606299213" bottom="0.74803149606299213" header="0.11811023622047245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①工場製造阻集器の容量等算定</vt:lpstr>
      <vt:lpstr>②現場施工阻集器の容量等算定</vt:lpstr>
      <vt:lpstr>③流量調整制御の方法と削孔径の選定</vt:lpstr>
      <vt:lpstr>①工場製造阻集器の容量等算定!Print_Area</vt:lpstr>
      <vt:lpstr>②現場施工阻集器の容量等算定!Print_Area</vt:lpstr>
      <vt:lpstr>③流量調整制御の方法と削孔径の選定!Print_Area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2026-01-06T06:36:42Z</cp:lastPrinted>
  <dcterms:created xsi:type="dcterms:W3CDTF">2025-12-26T04:46:14Z</dcterms:created>
  <dcterms:modified xsi:type="dcterms:W3CDTF">2026-01-29T00:55:03Z</dcterms:modified>
</cp:coreProperties>
</file>